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клад 31.12.14" sheetId="1" r:id="rId1"/>
    <sheet name="доклад 01.09.14" sheetId="2" r:id="rId2"/>
  </sheets>
  <definedNames>
    <definedName name="_xlnm.Print_Area" localSheetId="1">'доклад 01.09.14'!$A$1:$I$49</definedName>
    <definedName name="_xlnm.Print_Area" localSheetId="0">'доклад 31.12.14'!$A$1:$I$49</definedName>
  </definedNames>
  <calcPr fullCalcOnLoad="1"/>
</workbook>
</file>

<file path=xl/sharedStrings.xml><?xml version="1.0" encoding="utf-8"?>
<sst xmlns="http://schemas.openxmlformats.org/spreadsheetml/2006/main" count="130" uniqueCount="47">
  <si>
    <t>МРП</t>
  </si>
  <si>
    <t>тенге</t>
  </si>
  <si>
    <t>Итого</t>
  </si>
  <si>
    <t>ВСЕГО</t>
  </si>
  <si>
    <t>Факультет,                       специальность</t>
  </si>
  <si>
    <t>План</t>
  </si>
  <si>
    <t>Плановое поступление</t>
  </si>
  <si>
    <t>Фактическое поступление</t>
  </si>
  <si>
    <t xml:space="preserve">Долг </t>
  </si>
  <si>
    <t>чел.</t>
  </si>
  <si>
    <t>ОЧНОЕ ОТДЕЛЕНИЕ</t>
  </si>
  <si>
    <t>ТЭФ Всего</t>
  </si>
  <si>
    <t>АУ</t>
  </si>
  <si>
    <t xml:space="preserve">ТЭ </t>
  </si>
  <si>
    <t>КТТ</t>
  </si>
  <si>
    <t>Информатика</t>
  </si>
  <si>
    <t>ИС</t>
  </si>
  <si>
    <t>ВТПО</t>
  </si>
  <si>
    <t>ФРТС Всего</t>
  </si>
  <si>
    <t>ПС</t>
  </si>
  <si>
    <t>РЭТ</t>
  </si>
  <si>
    <t>СИБ</t>
  </si>
  <si>
    <t>ЭЭФ Всего</t>
  </si>
  <si>
    <t xml:space="preserve">ЭЭ </t>
  </si>
  <si>
    <t>БЖЗОС</t>
  </si>
  <si>
    <t>Эс/х</t>
  </si>
  <si>
    <t>ЗАОЧНОЕ ОТДЕЛЕНИЕ</t>
  </si>
  <si>
    <t xml:space="preserve">МАГИСТРАТУРА </t>
  </si>
  <si>
    <t>АУ-н/пед</t>
  </si>
  <si>
    <t>ТЭ -н/пед</t>
  </si>
  <si>
    <t>ВТПО-н/пед</t>
  </si>
  <si>
    <t>ИС-н/пед</t>
  </si>
  <si>
    <t>РЭТ -н/пед</t>
  </si>
  <si>
    <t>ЭЭ</t>
  </si>
  <si>
    <t>ЭЭ -н/пед</t>
  </si>
  <si>
    <t>БЖЗОС -н/пед</t>
  </si>
  <si>
    <t>Кол-во студентов-полно-платников на 1.09.14</t>
  </si>
  <si>
    <t>Кол-во студентов-полно-платников на 1.01.15</t>
  </si>
  <si>
    <t>ФАИТ Всего</t>
  </si>
  <si>
    <t>прибавила доп.услугу в профильную</t>
  </si>
  <si>
    <t>Казахтелеком внесла</t>
  </si>
  <si>
    <t>Фактическое поступление на 31.12.14</t>
  </si>
  <si>
    <t>Фактическое поступление на 01.09.14г.</t>
  </si>
  <si>
    <t xml:space="preserve">     Сведения о поступлении денежных средств по факультетам                                                                                                                                                                                 за 2014-2015 учебный год на 01.09.2014г.</t>
  </si>
  <si>
    <t xml:space="preserve">      Сведения о поступлении денежных средств по факультетам                                                                                                                                                                                 за 2014-2015 учебный год на 31.12.2014г.</t>
  </si>
  <si>
    <t>НА 4 ЧЕЛ БОЛЬШЕ ЧЕМ У Е.Г.-ДОП.УСЛУГА</t>
  </si>
  <si>
    <t>Кол-во студен-тов-полно-платни-ков на 1.09.14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</si>
</sst>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"/>
    <numFmt numFmtId="184" formatCode="0.000000"/>
    <numFmt numFmtId="185" formatCode="0.00000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A1" sqref="A1:I2"/>
    </sheetView>
  </sheetViews>
  <sheetFormatPr defaultColWidth="9.140625" defaultRowHeight="12.75"/>
  <cols>
    <col min="1" max="1" width="19.57421875" style="0" customWidth="1"/>
    <col min="2" max="2" width="10.140625" style="0" customWidth="1"/>
    <col min="3" max="3" width="9.140625" style="0" hidden="1" customWidth="1"/>
    <col min="4" max="4" width="11.7109375" style="0" hidden="1" customWidth="1"/>
    <col min="5" max="5" width="16.57421875" style="0" customWidth="1"/>
    <col min="6" max="6" width="12.57421875" style="0" hidden="1" customWidth="1"/>
    <col min="7" max="7" width="17.7109375" style="0" customWidth="1"/>
    <col min="8" max="8" width="10.00390625" style="0" hidden="1" customWidth="1"/>
    <col min="9" max="9" width="15.8515625" style="0" customWidth="1"/>
    <col min="10" max="10" width="14.140625" style="0" bestFit="1" customWidth="1"/>
    <col min="12" max="12" width="11.8515625" style="0" customWidth="1"/>
    <col min="13" max="13" width="14.8515625" style="0" customWidth="1"/>
  </cols>
  <sheetData>
    <row r="1" spans="1:9" ht="12.75">
      <c r="A1" s="26" t="s">
        <v>44</v>
      </c>
      <c r="B1" s="26"/>
      <c r="C1" s="26"/>
      <c r="D1" s="26"/>
      <c r="E1" s="26"/>
      <c r="F1" s="26"/>
      <c r="G1" s="26"/>
      <c r="H1" s="26"/>
      <c r="I1" s="26"/>
    </row>
    <row r="2" spans="1:9" ht="39.75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ht="126">
      <c r="A3" s="16" t="s">
        <v>4</v>
      </c>
      <c r="B3" s="16" t="s">
        <v>36</v>
      </c>
      <c r="C3" s="16" t="s">
        <v>37</v>
      </c>
      <c r="D3" s="16" t="s">
        <v>5</v>
      </c>
      <c r="E3" s="16" t="s">
        <v>6</v>
      </c>
      <c r="F3" s="16" t="s">
        <v>41</v>
      </c>
      <c r="G3" s="16" t="s">
        <v>7</v>
      </c>
      <c r="H3" s="16" t="s">
        <v>8</v>
      </c>
      <c r="I3" s="16" t="s">
        <v>8</v>
      </c>
    </row>
    <row r="4" spans="1:9" ht="15.75">
      <c r="A4" s="5"/>
      <c r="B4" s="5"/>
      <c r="C4" s="5" t="s">
        <v>9</v>
      </c>
      <c r="D4" s="5" t="s">
        <v>0</v>
      </c>
      <c r="E4" s="24" t="s">
        <v>1</v>
      </c>
      <c r="F4" s="24" t="s">
        <v>0</v>
      </c>
      <c r="G4" s="24" t="s">
        <v>1</v>
      </c>
      <c r="H4" s="24" t="s">
        <v>0</v>
      </c>
      <c r="I4" s="24" t="s">
        <v>1</v>
      </c>
    </row>
    <row r="5" spans="1:11" ht="15.75" customHeight="1">
      <c r="A5" s="27" t="s">
        <v>10</v>
      </c>
      <c r="B5" s="28"/>
      <c r="C5" s="28"/>
      <c r="D5" s="28"/>
      <c r="E5" s="28"/>
      <c r="F5" s="28"/>
      <c r="G5" s="28"/>
      <c r="H5" s="28"/>
      <c r="I5" s="29"/>
      <c r="K5" s="6"/>
    </row>
    <row r="6" spans="1:9" ht="15.75">
      <c r="A6" s="5" t="s">
        <v>11</v>
      </c>
      <c r="B6" s="7">
        <f aca="true" t="shared" si="0" ref="B6:I6">SUM(B7:B8)</f>
        <v>269</v>
      </c>
      <c r="C6" s="7">
        <f t="shared" si="0"/>
        <v>260</v>
      </c>
      <c r="D6" s="7">
        <f t="shared" si="0"/>
        <v>73259</v>
      </c>
      <c r="E6" s="7">
        <f t="shared" si="0"/>
        <v>135675668</v>
      </c>
      <c r="F6" s="7">
        <f t="shared" si="0"/>
        <v>49929</v>
      </c>
      <c r="G6" s="7">
        <f t="shared" si="0"/>
        <v>92368435</v>
      </c>
      <c r="H6" s="7">
        <f t="shared" si="0"/>
        <v>23330</v>
      </c>
      <c r="I6" s="7">
        <f t="shared" si="0"/>
        <v>46240060</v>
      </c>
    </row>
    <row r="7" spans="1:9" ht="15">
      <c r="A7" s="14" t="s">
        <v>12</v>
      </c>
      <c r="B7" s="10">
        <f>114+96</f>
        <v>210</v>
      </c>
      <c r="C7" s="10">
        <f>104+96+1</f>
        <v>201</v>
      </c>
      <c r="D7" s="10">
        <v>57023</v>
      </c>
      <c r="E7" s="10">
        <f>D7*1852</f>
        <v>105606596</v>
      </c>
      <c r="F7" s="3">
        <v>39692</v>
      </c>
      <c r="G7" s="9">
        <v>73408101</v>
      </c>
      <c r="H7" s="10">
        <f>D7-F7</f>
        <v>17331</v>
      </c>
      <c r="I7" s="2">
        <f>H7*1982</f>
        <v>34350042</v>
      </c>
    </row>
    <row r="8" spans="1:9" ht="15">
      <c r="A8" s="14" t="s">
        <v>13</v>
      </c>
      <c r="B8" s="10">
        <f>35+24</f>
        <v>59</v>
      </c>
      <c r="C8" s="10">
        <f>35+24</f>
        <v>59</v>
      </c>
      <c r="D8" s="10">
        <v>16236</v>
      </c>
      <c r="E8" s="10">
        <f>D8*1852</f>
        <v>30069072</v>
      </c>
      <c r="F8" s="9">
        <v>10237</v>
      </c>
      <c r="G8" s="9">
        <v>18960334</v>
      </c>
      <c r="H8" s="10">
        <f>D8-F8</f>
        <v>5999</v>
      </c>
      <c r="I8" s="2">
        <f>H8*1982</f>
        <v>11890018</v>
      </c>
    </row>
    <row r="9" spans="1:11" ht="15.75">
      <c r="A9" s="5" t="s">
        <v>38</v>
      </c>
      <c r="B9" s="7">
        <f>SUM(B10:B14)</f>
        <v>236</v>
      </c>
      <c r="C9" s="7">
        <f>SUM(C10:C14)</f>
        <v>233</v>
      </c>
      <c r="D9" s="7">
        <f>SUM(D10:D14)</f>
        <v>68646</v>
      </c>
      <c r="E9" s="7">
        <f>SUM(E10:E14)-476</f>
        <v>127131916</v>
      </c>
      <c r="F9" s="7">
        <f>SUM(F10:F14)</f>
        <v>45014</v>
      </c>
      <c r="G9" s="7">
        <f>SUM(G10:G14)</f>
        <v>83327755</v>
      </c>
      <c r="H9" s="7">
        <f>SUM(H10:H14)</f>
        <v>23632</v>
      </c>
      <c r="I9" s="7">
        <f>SUM(I10:I14)</f>
        <v>46838624</v>
      </c>
      <c r="J9" s="22"/>
      <c r="K9" s="23"/>
    </row>
    <row r="10" spans="1:11" ht="15">
      <c r="A10" s="14" t="s">
        <v>15</v>
      </c>
      <c r="B10" s="10">
        <f>17+18</f>
        <v>35</v>
      </c>
      <c r="C10" s="10">
        <f>17+19</f>
        <v>36</v>
      </c>
      <c r="D10" s="10">
        <v>8631</v>
      </c>
      <c r="E10" s="10">
        <f>D10*1852</f>
        <v>15984612</v>
      </c>
      <c r="F10" s="10">
        <v>5990</v>
      </c>
      <c r="G10" s="10">
        <v>11094191</v>
      </c>
      <c r="H10" s="10">
        <f>D10-F10</f>
        <v>2641</v>
      </c>
      <c r="I10" s="2">
        <f>H10*1982</f>
        <v>5234462</v>
      </c>
      <c r="J10" s="13"/>
      <c r="K10" s="13"/>
    </row>
    <row r="11" spans="1:11" ht="15">
      <c r="A11" s="14" t="s">
        <v>16</v>
      </c>
      <c r="B11" s="10">
        <f>17+29</f>
        <v>46</v>
      </c>
      <c r="C11" s="10">
        <f>16+29</f>
        <v>45</v>
      </c>
      <c r="D11" s="10">
        <f>13339+250</f>
        <v>13589</v>
      </c>
      <c r="E11" s="10">
        <f>D11*1852</f>
        <v>25166828</v>
      </c>
      <c r="F11" s="10">
        <v>9141</v>
      </c>
      <c r="G11" s="10">
        <v>16929739</v>
      </c>
      <c r="H11" s="10">
        <f>D11-F11</f>
        <v>4448</v>
      </c>
      <c r="I11" s="2">
        <f>H11*1982</f>
        <v>8815936</v>
      </c>
      <c r="J11" s="13"/>
      <c r="K11" s="13"/>
    </row>
    <row r="12" spans="1:17" ht="15">
      <c r="A12" s="14" t="s">
        <v>17</v>
      </c>
      <c r="B12" s="10">
        <f>31+57</f>
        <v>88</v>
      </c>
      <c r="C12" s="10">
        <f>32+53+2</f>
        <v>87</v>
      </c>
      <c r="D12" s="10">
        <f>27131+410+1997</f>
        <v>29538</v>
      </c>
      <c r="E12" s="10">
        <f>D12*1852</f>
        <v>54704376</v>
      </c>
      <c r="F12" s="10">
        <v>19265</v>
      </c>
      <c r="G12" s="10">
        <f>35665288</f>
        <v>35665288</v>
      </c>
      <c r="H12" s="10">
        <f>D12-F12</f>
        <v>10273</v>
      </c>
      <c r="I12" s="2">
        <f>H12*1982</f>
        <v>20361086</v>
      </c>
      <c r="J12" s="13"/>
      <c r="K12" s="13"/>
      <c r="L12" s="17"/>
      <c r="M12" s="17"/>
      <c r="N12" s="17"/>
      <c r="O12" s="17"/>
      <c r="P12" s="17"/>
      <c r="Q12" s="17"/>
    </row>
    <row r="13" spans="1:17" ht="15">
      <c r="A13" s="14" t="s">
        <v>19</v>
      </c>
      <c r="B13" s="10">
        <f>11+8</f>
        <v>19</v>
      </c>
      <c r="C13" s="10">
        <f>10+7</f>
        <v>17</v>
      </c>
      <c r="D13" s="10">
        <f>4225+500</f>
        <v>4725</v>
      </c>
      <c r="E13" s="10">
        <f>D13*1852</f>
        <v>8750700</v>
      </c>
      <c r="F13" s="10">
        <v>2668</v>
      </c>
      <c r="G13" s="10">
        <v>4941700</v>
      </c>
      <c r="H13" s="10">
        <f>D13-F13</f>
        <v>2057</v>
      </c>
      <c r="I13" s="2">
        <f>H13*1982</f>
        <v>4076974</v>
      </c>
      <c r="J13" s="13"/>
      <c r="K13" s="13"/>
      <c r="L13" s="17"/>
      <c r="M13" s="17"/>
      <c r="N13" s="17"/>
      <c r="O13" s="17"/>
      <c r="P13" s="17"/>
      <c r="Q13" s="17"/>
    </row>
    <row r="14" spans="1:17" ht="15">
      <c r="A14" s="1" t="s">
        <v>14</v>
      </c>
      <c r="B14" s="10">
        <f>25+23</f>
        <v>48</v>
      </c>
      <c r="C14" s="10">
        <f>12+36</f>
        <v>48</v>
      </c>
      <c r="D14" s="10">
        <v>12163</v>
      </c>
      <c r="E14" s="10">
        <f>D14*1852</f>
        <v>22525876</v>
      </c>
      <c r="F14" s="10">
        <v>7950</v>
      </c>
      <c r="G14" s="10">
        <v>14696837</v>
      </c>
      <c r="H14" s="10">
        <f>D14-F14</f>
        <v>4213</v>
      </c>
      <c r="I14" s="2">
        <f>H14*1982</f>
        <v>8350166</v>
      </c>
      <c r="J14" s="13"/>
      <c r="K14" s="13"/>
      <c r="L14" s="17"/>
      <c r="M14" s="17"/>
      <c r="N14" s="17"/>
      <c r="O14" s="17"/>
      <c r="P14" s="17"/>
      <c r="Q14" s="17"/>
    </row>
    <row r="15" spans="1:17" ht="15.75">
      <c r="A15" s="5" t="s">
        <v>18</v>
      </c>
      <c r="B15" s="7">
        <f aca="true" t="shared" si="1" ref="B15:I15">SUM(B16:B17)</f>
        <v>601</v>
      </c>
      <c r="C15" s="7">
        <f t="shared" si="1"/>
        <v>595</v>
      </c>
      <c r="D15" s="7">
        <f t="shared" si="1"/>
        <v>189376</v>
      </c>
      <c r="E15" s="7">
        <f t="shared" si="1"/>
        <v>350724808</v>
      </c>
      <c r="F15" s="7">
        <f t="shared" si="1"/>
        <v>129777</v>
      </c>
      <c r="G15" s="7">
        <f t="shared" si="1"/>
        <v>239998390</v>
      </c>
      <c r="H15" s="7">
        <f t="shared" si="1"/>
        <v>59599</v>
      </c>
      <c r="I15" s="7">
        <f t="shared" si="1"/>
        <v>118125218</v>
      </c>
      <c r="J15" s="22"/>
      <c r="K15" s="23"/>
      <c r="L15" s="18"/>
      <c r="M15" s="18"/>
      <c r="N15" s="17"/>
      <c r="O15" s="17"/>
      <c r="P15" s="17"/>
      <c r="Q15" s="17"/>
    </row>
    <row r="16" spans="1:17" ht="15">
      <c r="A16" s="14" t="s">
        <v>20</v>
      </c>
      <c r="B16" s="10">
        <f>255+250+4</f>
        <v>509</v>
      </c>
      <c r="C16" s="10">
        <f>251+247+7</f>
        <v>505</v>
      </c>
      <c r="D16" s="10">
        <f>160687+4887</f>
        <v>165574</v>
      </c>
      <c r="E16" s="10">
        <f>D16*1852+456</f>
        <v>306643504</v>
      </c>
      <c r="F16" s="2">
        <f>96211+16975</f>
        <v>113186</v>
      </c>
      <c r="G16" s="2">
        <f>177859516+31436877</f>
        <v>209296393</v>
      </c>
      <c r="H16" s="10">
        <f>D16-F16</f>
        <v>52388</v>
      </c>
      <c r="I16" s="2">
        <f>H16*1982</f>
        <v>103833016</v>
      </c>
      <c r="K16" t="s">
        <v>40</v>
      </c>
      <c r="L16" s="18"/>
      <c r="M16" s="18"/>
      <c r="N16" s="17"/>
      <c r="O16" s="17"/>
      <c r="P16" s="17"/>
      <c r="Q16" s="17"/>
    </row>
    <row r="17" spans="1:17" ht="15">
      <c r="A17" s="14" t="s">
        <v>21</v>
      </c>
      <c r="B17" s="10">
        <f>36+56</f>
        <v>92</v>
      </c>
      <c r="C17" s="10">
        <f>34+56</f>
        <v>90</v>
      </c>
      <c r="D17" s="10">
        <v>23802</v>
      </c>
      <c r="E17" s="10">
        <f>D17*1852</f>
        <v>44081304</v>
      </c>
      <c r="F17" s="2">
        <v>16591</v>
      </c>
      <c r="G17" s="2">
        <v>30701997</v>
      </c>
      <c r="H17" s="10">
        <f>D17-F17</f>
        <v>7211</v>
      </c>
      <c r="I17" s="2">
        <f>H17*1982</f>
        <v>14292202</v>
      </c>
      <c r="L17" s="19"/>
      <c r="M17" s="19"/>
      <c r="N17" s="17"/>
      <c r="O17" s="17"/>
      <c r="P17" s="17"/>
      <c r="Q17" s="17"/>
    </row>
    <row r="18" spans="1:11" ht="15.75">
      <c r="A18" s="5" t="s">
        <v>22</v>
      </c>
      <c r="B18" s="7">
        <f aca="true" t="shared" si="2" ref="B18:I18">SUM(B19:B21)</f>
        <v>432</v>
      </c>
      <c r="C18" s="7">
        <f t="shared" si="2"/>
        <v>415</v>
      </c>
      <c r="D18" s="7">
        <f t="shared" si="2"/>
        <v>121802</v>
      </c>
      <c r="E18" s="7">
        <f t="shared" si="2"/>
        <v>225577304</v>
      </c>
      <c r="F18" s="7">
        <f t="shared" si="2"/>
        <v>80375</v>
      </c>
      <c r="G18" s="7">
        <f t="shared" si="2"/>
        <v>148707197</v>
      </c>
      <c r="H18" s="7">
        <f t="shared" si="2"/>
        <v>41427</v>
      </c>
      <c r="I18" s="7">
        <f t="shared" si="2"/>
        <v>82108314</v>
      </c>
      <c r="K18" s="6"/>
    </row>
    <row r="19" spans="1:9" ht="15">
      <c r="A19" s="14" t="s">
        <v>23</v>
      </c>
      <c r="B19" s="10">
        <f>198+179</f>
        <v>377</v>
      </c>
      <c r="C19" s="10">
        <f>187+172+2</f>
        <v>361</v>
      </c>
      <c r="D19" s="10">
        <f>103441+5408</f>
        <v>108849</v>
      </c>
      <c r="E19" s="10">
        <f>D19*1852</f>
        <v>201588348</v>
      </c>
      <c r="F19" s="2">
        <v>71946</v>
      </c>
      <c r="G19" s="2">
        <v>133094773</v>
      </c>
      <c r="H19" s="10">
        <f>D19-F19</f>
        <v>36903</v>
      </c>
      <c r="I19" s="2">
        <f>H19*1982</f>
        <v>73141746</v>
      </c>
    </row>
    <row r="20" spans="1:9" ht="15">
      <c r="A20" s="14" t="s">
        <v>24</v>
      </c>
      <c r="B20" s="10">
        <f>11+8</f>
        <v>19</v>
      </c>
      <c r="C20" s="10">
        <f>11+8</f>
        <v>19</v>
      </c>
      <c r="D20" s="10">
        <f>3842+750+250</f>
        <v>4842</v>
      </c>
      <c r="E20" s="10">
        <f>D20*1852</f>
        <v>8967384</v>
      </c>
      <c r="F20" s="2">
        <v>3007</v>
      </c>
      <c r="G20" s="2">
        <v>5570605</v>
      </c>
      <c r="H20" s="10">
        <f>D20-F20</f>
        <v>1835</v>
      </c>
      <c r="I20" s="2">
        <f>H20*1982</f>
        <v>3636970</v>
      </c>
    </row>
    <row r="21" spans="1:9" ht="15">
      <c r="A21" s="14" t="s">
        <v>25</v>
      </c>
      <c r="B21" s="10">
        <f>29+7</f>
        <v>36</v>
      </c>
      <c r="C21" s="10">
        <f>28+7</f>
        <v>35</v>
      </c>
      <c r="D21" s="10">
        <f>6111+1750+250</f>
        <v>8111</v>
      </c>
      <c r="E21" s="10">
        <f>D21*1852</f>
        <v>15021572</v>
      </c>
      <c r="F21" s="2">
        <v>5422</v>
      </c>
      <c r="G21" s="2">
        <v>10041819</v>
      </c>
      <c r="H21" s="10">
        <f>D21-F21</f>
        <v>2689</v>
      </c>
      <c r="I21" s="2">
        <f>H21*1982</f>
        <v>5329598</v>
      </c>
    </row>
    <row r="22" spans="1:9" ht="15.75">
      <c r="A22" s="5" t="s">
        <v>2</v>
      </c>
      <c r="B22" s="7">
        <f>B6+B9+B15+B18</f>
        <v>1538</v>
      </c>
      <c r="C22" s="7">
        <f aca="true" t="shared" si="3" ref="C22:I22">C18+C15+C9+C6</f>
        <v>1503</v>
      </c>
      <c r="D22" s="7">
        <f t="shared" si="3"/>
        <v>453083</v>
      </c>
      <c r="E22" s="7">
        <f t="shared" si="3"/>
        <v>839109696</v>
      </c>
      <c r="F22" s="7">
        <f t="shared" si="3"/>
        <v>305095</v>
      </c>
      <c r="G22" s="7">
        <f t="shared" si="3"/>
        <v>564401777</v>
      </c>
      <c r="H22" s="7">
        <f t="shared" si="3"/>
        <v>147988</v>
      </c>
      <c r="I22" s="7">
        <f t="shared" si="3"/>
        <v>293312216</v>
      </c>
    </row>
    <row r="23" spans="1:13" ht="15.75" customHeight="1">
      <c r="A23" s="27" t="s">
        <v>26</v>
      </c>
      <c r="B23" s="28"/>
      <c r="C23" s="28"/>
      <c r="D23" s="28"/>
      <c r="E23" s="28"/>
      <c r="F23" s="28"/>
      <c r="G23" s="28"/>
      <c r="H23" s="28"/>
      <c r="I23" s="29"/>
      <c r="L23" s="13"/>
      <c r="M23" s="13"/>
    </row>
    <row r="24" spans="1:13" ht="15">
      <c r="A24" s="14" t="s">
        <v>12</v>
      </c>
      <c r="B24" s="10">
        <f>5+12</f>
        <v>17</v>
      </c>
      <c r="C24" s="10">
        <v>19</v>
      </c>
      <c r="D24" s="10">
        <f>1701-590</f>
        <v>1111</v>
      </c>
      <c r="E24" s="10">
        <f>D24*1852</f>
        <v>2057572</v>
      </c>
      <c r="F24" s="2">
        <v>1092</v>
      </c>
      <c r="G24" s="2">
        <v>1902003</v>
      </c>
      <c r="H24" s="10">
        <f>D24-F24</f>
        <v>19</v>
      </c>
      <c r="I24" s="2">
        <f>H24*1982</f>
        <v>37658</v>
      </c>
      <c r="L24" s="20"/>
      <c r="M24" s="20"/>
    </row>
    <row r="25" spans="1:13" ht="15">
      <c r="A25" s="14" t="s">
        <v>17</v>
      </c>
      <c r="B25" s="10">
        <v>20</v>
      </c>
      <c r="C25" s="10">
        <v>20</v>
      </c>
      <c r="D25" s="10">
        <v>1862</v>
      </c>
      <c r="E25" s="10">
        <f>D25*1852</f>
        <v>3448424</v>
      </c>
      <c r="F25" s="2">
        <v>1166</v>
      </c>
      <c r="G25" s="2">
        <v>2160350</v>
      </c>
      <c r="H25" s="10">
        <f>D25-F25</f>
        <v>696</v>
      </c>
      <c r="I25" s="2">
        <f>H25*1982</f>
        <v>1379472</v>
      </c>
      <c r="L25" s="20"/>
      <c r="M25" s="20"/>
    </row>
    <row r="26" spans="1:13" ht="15">
      <c r="A26" s="14" t="s">
        <v>20</v>
      </c>
      <c r="B26" s="10">
        <v>198</v>
      </c>
      <c r="C26" s="10">
        <v>199</v>
      </c>
      <c r="D26" s="10">
        <v>30078</v>
      </c>
      <c r="E26" s="10">
        <f>D26*1852</f>
        <v>55704456</v>
      </c>
      <c r="F26" s="2">
        <f>17648+2030</f>
        <v>19678</v>
      </c>
      <c r="G26" s="2">
        <f>32565428+3758910</f>
        <v>36324338</v>
      </c>
      <c r="H26" s="10">
        <f>D26-F26</f>
        <v>10400</v>
      </c>
      <c r="I26" s="2">
        <f>H26*1982</f>
        <v>20612800</v>
      </c>
      <c r="K26" t="s">
        <v>40</v>
      </c>
      <c r="L26" s="20"/>
      <c r="M26" s="20"/>
    </row>
    <row r="27" spans="1:13" ht="15">
      <c r="A27" s="14" t="s">
        <v>13</v>
      </c>
      <c r="B27" s="10">
        <v>17</v>
      </c>
      <c r="C27" s="10">
        <v>17</v>
      </c>
      <c r="D27" s="10">
        <v>1835</v>
      </c>
      <c r="E27" s="10">
        <f>D27*1852</f>
        <v>3398420</v>
      </c>
      <c r="F27" s="2">
        <v>1834</v>
      </c>
      <c r="G27" s="2">
        <v>3398422</v>
      </c>
      <c r="H27" s="10">
        <f>D27-F27</f>
        <v>1</v>
      </c>
      <c r="I27" s="2">
        <f>H27*1982</f>
        <v>1982</v>
      </c>
      <c r="L27" s="20"/>
      <c r="M27" s="20"/>
    </row>
    <row r="28" spans="1:13" ht="15">
      <c r="A28" s="14" t="s">
        <v>23</v>
      </c>
      <c r="B28" s="10">
        <v>217</v>
      </c>
      <c r="C28" s="10">
        <v>216</v>
      </c>
      <c r="D28" s="10">
        <v>33140</v>
      </c>
      <c r="E28" s="10">
        <f>D28*1852</f>
        <v>61375280</v>
      </c>
      <c r="F28" s="2">
        <v>20715</v>
      </c>
      <c r="G28" s="2">
        <v>38305688</v>
      </c>
      <c r="H28" s="10">
        <f>D28-F28</f>
        <v>12425</v>
      </c>
      <c r="I28" s="2">
        <f>H28*1982</f>
        <v>24626350</v>
      </c>
      <c r="L28" s="20"/>
      <c r="M28" s="20"/>
    </row>
    <row r="29" spans="1:13" ht="15.75">
      <c r="A29" s="5" t="s">
        <v>2</v>
      </c>
      <c r="B29" s="7">
        <f aca="true" t="shared" si="4" ref="B29:I29">SUM(B24:B28)</f>
        <v>469</v>
      </c>
      <c r="C29" s="7">
        <f t="shared" si="4"/>
        <v>471</v>
      </c>
      <c r="D29" s="7">
        <f t="shared" si="4"/>
        <v>68026</v>
      </c>
      <c r="E29" s="7">
        <f t="shared" si="4"/>
        <v>125984152</v>
      </c>
      <c r="F29" s="7">
        <f t="shared" si="4"/>
        <v>44485</v>
      </c>
      <c r="G29" s="7">
        <f t="shared" si="4"/>
        <v>82090801</v>
      </c>
      <c r="H29" s="7">
        <f t="shared" si="4"/>
        <v>23541</v>
      </c>
      <c r="I29" s="7">
        <f t="shared" si="4"/>
        <v>46658262</v>
      </c>
      <c r="J29" s="6"/>
      <c r="K29" s="6"/>
      <c r="L29" s="15"/>
      <c r="M29" s="15"/>
    </row>
    <row r="30" spans="1:13" ht="18" customHeight="1">
      <c r="A30" s="27" t="s">
        <v>27</v>
      </c>
      <c r="B30" s="28"/>
      <c r="C30" s="28"/>
      <c r="D30" s="28"/>
      <c r="E30" s="28"/>
      <c r="F30" s="28"/>
      <c r="G30" s="28"/>
      <c r="H30" s="28"/>
      <c r="I30" s="29"/>
      <c r="K30" s="6" t="s">
        <v>39</v>
      </c>
      <c r="L30" s="13"/>
      <c r="M30" s="13"/>
    </row>
    <row r="31" spans="1:11" ht="15.75">
      <c r="A31" s="5" t="s">
        <v>11</v>
      </c>
      <c r="B31" s="7">
        <f aca="true" t="shared" si="5" ref="B31:I31">SUM(B32:B35)</f>
        <v>30</v>
      </c>
      <c r="C31" s="7">
        <f t="shared" si="5"/>
        <v>29</v>
      </c>
      <c r="D31" s="7">
        <f t="shared" si="5"/>
        <v>6684</v>
      </c>
      <c r="E31" s="7">
        <f t="shared" si="5"/>
        <v>12378768</v>
      </c>
      <c r="F31" s="7">
        <f t="shared" si="5"/>
        <v>5653</v>
      </c>
      <c r="G31" s="7">
        <f t="shared" si="5"/>
        <v>10321990</v>
      </c>
      <c r="H31" s="7">
        <f t="shared" si="5"/>
        <v>1031</v>
      </c>
      <c r="I31" s="7">
        <f t="shared" si="5"/>
        <v>2043442</v>
      </c>
      <c r="K31" s="6"/>
    </row>
    <row r="32" spans="1:11" ht="15">
      <c r="A32" s="14" t="s">
        <v>12</v>
      </c>
      <c r="B32" s="10">
        <v>13</v>
      </c>
      <c r="C32" s="10">
        <f>9+1</f>
        <v>10</v>
      </c>
      <c r="D32" s="10">
        <v>2419</v>
      </c>
      <c r="E32" s="10">
        <f>D32*1852</f>
        <v>4479988</v>
      </c>
      <c r="F32" s="10">
        <v>1905</v>
      </c>
      <c r="G32" s="10">
        <v>3504389</v>
      </c>
      <c r="H32" s="10">
        <f>D32-F32</f>
        <v>514</v>
      </c>
      <c r="I32" s="2">
        <f>H32*1982</f>
        <v>1018748</v>
      </c>
      <c r="K32" t="s">
        <v>45</v>
      </c>
    </row>
    <row r="33" spans="1:9" ht="15">
      <c r="A33" s="14" t="s">
        <v>28</v>
      </c>
      <c r="B33" s="10">
        <v>3</v>
      </c>
      <c r="C33" s="10">
        <v>5</v>
      </c>
      <c r="D33" s="10">
        <f>1148-91</f>
        <v>1057</v>
      </c>
      <c r="E33" s="10">
        <f>D33*1852</f>
        <v>1957564</v>
      </c>
      <c r="F33" s="10">
        <v>943</v>
      </c>
      <c r="G33" s="10">
        <v>1746606</v>
      </c>
      <c r="H33" s="10">
        <f>D33-F33</f>
        <v>114</v>
      </c>
      <c r="I33" s="2">
        <f>H33*1982</f>
        <v>225948</v>
      </c>
    </row>
    <row r="34" spans="1:9" ht="15">
      <c r="A34" s="14" t="s">
        <v>13</v>
      </c>
      <c r="B34" s="10">
        <v>12</v>
      </c>
      <c r="C34" s="10">
        <v>12</v>
      </c>
      <c r="D34" s="10">
        <v>2348</v>
      </c>
      <c r="E34" s="10">
        <f>D34*1852</f>
        <v>4348496</v>
      </c>
      <c r="F34" s="10">
        <v>1945</v>
      </c>
      <c r="G34" s="10">
        <v>3478275</v>
      </c>
      <c r="H34" s="10">
        <f>D34-F34</f>
        <v>403</v>
      </c>
      <c r="I34" s="2">
        <f>H34*1982</f>
        <v>798746</v>
      </c>
    </row>
    <row r="35" spans="1:9" ht="15">
      <c r="A35" s="14" t="s">
        <v>29</v>
      </c>
      <c r="B35" s="10">
        <v>2</v>
      </c>
      <c r="C35" s="10">
        <v>2</v>
      </c>
      <c r="D35" s="10">
        <v>860</v>
      </c>
      <c r="E35" s="10">
        <f>D35*1852</f>
        <v>1592720</v>
      </c>
      <c r="F35" s="10">
        <v>860</v>
      </c>
      <c r="G35" s="10">
        <v>1592720</v>
      </c>
      <c r="H35" s="10">
        <f>D35-F35</f>
        <v>0</v>
      </c>
      <c r="I35" s="2">
        <f>H35*1982</f>
        <v>0</v>
      </c>
    </row>
    <row r="36" spans="1:9" ht="15.75">
      <c r="A36" s="5" t="s">
        <v>38</v>
      </c>
      <c r="B36" s="7">
        <f aca="true" t="shared" si="6" ref="B36:I36">SUM(B37:B40)</f>
        <v>18</v>
      </c>
      <c r="C36" s="7">
        <f t="shared" si="6"/>
        <v>16</v>
      </c>
      <c r="D36" s="7">
        <f t="shared" si="6"/>
        <v>4418</v>
      </c>
      <c r="E36" s="7">
        <f t="shared" si="6"/>
        <v>8182136</v>
      </c>
      <c r="F36" s="7">
        <f t="shared" si="6"/>
        <v>3749</v>
      </c>
      <c r="G36" s="7">
        <f t="shared" si="6"/>
        <v>6900443</v>
      </c>
      <c r="H36" s="7">
        <f t="shared" si="6"/>
        <v>669</v>
      </c>
      <c r="I36" s="7">
        <f t="shared" si="6"/>
        <v>1325958</v>
      </c>
    </row>
    <row r="37" spans="1:9" ht="15">
      <c r="A37" s="14" t="s">
        <v>17</v>
      </c>
      <c r="B37" s="10">
        <v>15</v>
      </c>
      <c r="C37" s="10">
        <v>14</v>
      </c>
      <c r="D37" s="10">
        <f>3711-101</f>
        <v>3610</v>
      </c>
      <c r="E37" s="10">
        <f>D37*1852</f>
        <v>6685720</v>
      </c>
      <c r="F37" s="10">
        <v>3337</v>
      </c>
      <c r="G37" s="10">
        <v>6135443</v>
      </c>
      <c r="H37" s="10">
        <f>D37-F37</f>
        <v>273</v>
      </c>
      <c r="I37" s="2">
        <f>H37*1982</f>
        <v>541086</v>
      </c>
    </row>
    <row r="38" spans="1:9" ht="15">
      <c r="A38" s="14" t="s">
        <v>30</v>
      </c>
      <c r="B38" s="10">
        <v>1</v>
      </c>
      <c r="C38" s="10">
        <v>1</v>
      </c>
      <c r="D38" s="10">
        <v>600</v>
      </c>
      <c r="E38" s="10">
        <f>D38*1852</f>
        <v>1111200</v>
      </c>
      <c r="F38" s="10">
        <v>307</v>
      </c>
      <c r="G38" s="10">
        <v>570000</v>
      </c>
      <c r="H38" s="10">
        <f>D38-F38</f>
        <v>293</v>
      </c>
      <c r="I38" s="2">
        <f>H38*1982</f>
        <v>580726</v>
      </c>
    </row>
    <row r="39" spans="1:9" ht="15">
      <c r="A39" s="14" t="s">
        <v>16</v>
      </c>
      <c r="B39" s="10">
        <v>1</v>
      </c>
      <c r="C39" s="10">
        <v>0</v>
      </c>
      <c r="D39" s="10">
        <v>0</v>
      </c>
      <c r="E39" s="10">
        <f>D39*1852</f>
        <v>0</v>
      </c>
      <c r="F39" s="10">
        <v>0</v>
      </c>
      <c r="G39" s="10">
        <v>0</v>
      </c>
      <c r="H39" s="10">
        <f>D39-F39</f>
        <v>0</v>
      </c>
      <c r="I39" s="2">
        <f>H39*1982</f>
        <v>0</v>
      </c>
    </row>
    <row r="40" spans="1:9" ht="15">
      <c r="A40" s="14" t="s">
        <v>31</v>
      </c>
      <c r="B40" s="10">
        <v>1</v>
      </c>
      <c r="C40" s="10">
        <v>1</v>
      </c>
      <c r="D40" s="10">
        <v>208</v>
      </c>
      <c r="E40" s="10">
        <f>D40*1852</f>
        <v>385216</v>
      </c>
      <c r="F40" s="10">
        <v>105</v>
      </c>
      <c r="G40" s="10">
        <v>195000</v>
      </c>
      <c r="H40" s="10">
        <f>D40-F40</f>
        <v>103</v>
      </c>
      <c r="I40" s="2">
        <f>H40*1982</f>
        <v>204146</v>
      </c>
    </row>
    <row r="41" spans="1:11" ht="15.75">
      <c r="A41" s="5" t="s">
        <v>18</v>
      </c>
      <c r="B41" s="7">
        <f aca="true" t="shared" si="7" ref="B41:I41">SUM(B42:B43)</f>
        <v>61</v>
      </c>
      <c r="C41" s="7">
        <f t="shared" si="7"/>
        <v>59</v>
      </c>
      <c r="D41" s="7">
        <f t="shared" si="7"/>
        <v>16177</v>
      </c>
      <c r="E41" s="7">
        <f t="shared" si="7"/>
        <v>29959804</v>
      </c>
      <c r="F41" s="7">
        <f t="shared" si="7"/>
        <v>13784</v>
      </c>
      <c r="G41" s="7">
        <f t="shared" si="7"/>
        <v>25505255</v>
      </c>
      <c r="H41" s="7">
        <f t="shared" si="7"/>
        <v>2393</v>
      </c>
      <c r="I41" s="7">
        <f t="shared" si="7"/>
        <v>4742926</v>
      </c>
      <c r="K41" s="6"/>
    </row>
    <row r="42" spans="1:9" ht="15">
      <c r="A42" s="14" t="s">
        <v>20</v>
      </c>
      <c r="B42" s="10">
        <v>55</v>
      </c>
      <c r="C42" s="10">
        <f>51+2</f>
        <v>53</v>
      </c>
      <c r="D42" s="10">
        <f>14202-485</f>
        <v>13717</v>
      </c>
      <c r="E42" s="10">
        <f>D42*1852</f>
        <v>25403884</v>
      </c>
      <c r="F42" s="10">
        <v>11923</v>
      </c>
      <c r="G42" s="10">
        <v>22058295</v>
      </c>
      <c r="H42" s="10">
        <f>D42-F42</f>
        <v>1794</v>
      </c>
      <c r="I42" s="2">
        <f>H42*1982</f>
        <v>3555708</v>
      </c>
    </row>
    <row r="43" spans="1:9" ht="15">
      <c r="A43" s="14" t="s">
        <v>32</v>
      </c>
      <c r="B43" s="10">
        <v>6</v>
      </c>
      <c r="C43" s="10">
        <v>6</v>
      </c>
      <c r="D43" s="10">
        <v>2460</v>
      </c>
      <c r="E43" s="10">
        <f>D43*1852</f>
        <v>4555920</v>
      </c>
      <c r="F43" s="10">
        <v>1861</v>
      </c>
      <c r="G43" s="10">
        <v>3446960</v>
      </c>
      <c r="H43" s="10">
        <f>D43-F43</f>
        <v>599</v>
      </c>
      <c r="I43" s="2">
        <f>H43*1982</f>
        <v>1187218</v>
      </c>
    </row>
    <row r="44" spans="1:11" ht="15.75">
      <c r="A44" s="5" t="s">
        <v>22</v>
      </c>
      <c r="B44" s="7">
        <f aca="true" t="shared" si="8" ref="B44:I44">SUM(B45:B47)</f>
        <v>57</v>
      </c>
      <c r="C44" s="7">
        <f t="shared" si="8"/>
        <v>61</v>
      </c>
      <c r="D44" s="7">
        <f t="shared" si="8"/>
        <v>15726</v>
      </c>
      <c r="E44" s="7">
        <f t="shared" si="8"/>
        <v>29124552</v>
      </c>
      <c r="F44" s="7">
        <f t="shared" si="8"/>
        <v>10003</v>
      </c>
      <c r="G44" s="7">
        <f t="shared" si="8"/>
        <v>18476944</v>
      </c>
      <c r="H44" s="7">
        <f t="shared" si="8"/>
        <v>5723</v>
      </c>
      <c r="I44" s="7">
        <f t="shared" si="8"/>
        <v>11342986</v>
      </c>
      <c r="K44" s="6"/>
    </row>
    <row r="45" spans="1:9" ht="15">
      <c r="A45" s="14" t="s">
        <v>33</v>
      </c>
      <c r="B45" s="10">
        <v>51</v>
      </c>
      <c r="C45" s="10">
        <f>53+1</f>
        <v>54</v>
      </c>
      <c r="D45" s="10">
        <f>13609-251</f>
        <v>13358</v>
      </c>
      <c r="E45" s="10">
        <f>D45*1852</f>
        <v>24739016</v>
      </c>
      <c r="F45" s="10">
        <v>9056</v>
      </c>
      <c r="G45" s="10">
        <v>16722202</v>
      </c>
      <c r="H45" s="10">
        <f>D45-F45</f>
        <v>4302</v>
      </c>
      <c r="I45" s="2">
        <f>H45*1982</f>
        <v>8526564</v>
      </c>
    </row>
    <row r="46" spans="1:9" ht="15">
      <c r="A46" s="14" t="s">
        <v>34</v>
      </c>
      <c r="B46" s="10">
        <v>6</v>
      </c>
      <c r="C46" s="10">
        <v>7</v>
      </c>
      <c r="D46" s="10">
        <v>2368</v>
      </c>
      <c r="E46" s="10">
        <f>D46*1852</f>
        <v>4385536</v>
      </c>
      <c r="F46" s="10">
        <v>947</v>
      </c>
      <c r="G46" s="10">
        <v>1754742</v>
      </c>
      <c r="H46" s="10">
        <f>D46-F46</f>
        <v>1421</v>
      </c>
      <c r="I46" s="2">
        <f>H46*1982</f>
        <v>2816422</v>
      </c>
    </row>
    <row r="47" spans="1:9" ht="15">
      <c r="A47" s="14" t="s">
        <v>35</v>
      </c>
      <c r="B47" s="10">
        <v>0</v>
      </c>
      <c r="C47" s="10">
        <v>0</v>
      </c>
      <c r="D47" s="10">
        <v>0</v>
      </c>
      <c r="E47" s="10">
        <f>D47*1852</f>
        <v>0</v>
      </c>
      <c r="F47" s="10">
        <v>0</v>
      </c>
      <c r="G47" s="10">
        <v>0</v>
      </c>
      <c r="H47" s="10">
        <f>D47-F47</f>
        <v>0</v>
      </c>
      <c r="I47" s="2">
        <f>H47*1982</f>
        <v>0</v>
      </c>
    </row>
    <row r="48" spans="1:9" ht="15.75">
      <c r="A48" s="5" t="s">
        <v>2</v>
      </c>
      <c r="B48" s="7">
        <f>B31+B36+B41+B44</f>
        <v>166</v>
      </c>
      <c r="C48" s="7">
        <f aca="true" t="shared" si="9" ref="C48:I48">C44+C41+C36+C31</f>
        <v>165</v>
      </c>
      <c r="D48" s="7">
        <f t="shared" si="9"/>
        <v>43005</v>
      </c>
      <c r="E48" s="7">
        <f t="shared" si="9"/>
        <v>79645260</v>
      </c>
      <c r="F48" s="7">
        <f t="shared" si="9"/>
        <v>33189</v>
      </c>
      <c r="G48" s="7">
        <f t="shared" si="9"/>
        <v>61204632</v>
      </c>
      <c r="H48" s="7">
        <f t="shared" si="9"/>
        <v>9816</v>
      </c>
      <c r="I48" s="7">
        <f t="shared" si="9"/>
        <v>19455312</v>
      </c>
    </row>
    <row r="49" spans="1:9" ht="15.75">
      <c r="A49" s="5" t="s">
        <v>3</v>
      </c>
      <c r="B49" s="7">
        <f aca="true" t="shared" si="10" ref="B49:I49">B22+B29+B48</f>
        <v>2173</v>
      </c>
      <c r="C49" s="7">
        <f t="shared" si="10"/>
        <v>2139</v>
      </c>
      <c r="D49" s="7">
        <f t="shared" si="10"/>
        <v>564114</v>
      </c>
      <c r="E49" s="7">
        <f t="shared" si="10"/>
        <v>1044739108</v>
      </c>
      <c r="F49" s="7">
        <f t="shared" si="10"/>
        <v>382769</v>
      </c>
      <c r="G49" s="7">
        <f t="shared" si="10"/>
        <v>707697210</v>
      </c>
      <c r="H49" s="7">
        <f t="shared" si="10"/>
        <v>181345</v>
      </c>
      <c r="I49" s="7">
        <f t="shared" si="10"/>
        <v>359425790</v>
      </c>
    </row>
    <row r="50" spans="1:9" ht="15.75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15.75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15.75">
      <c r="A52" s="12"/>
      <c r="B52" s="12"/>
      <c r="C52" s="12"/>
      <c r="D52" s="12"/>
      <c r="E52" s="12"/>
      <c r="F52" s="12"/>
      <c r="G52" s="12"/>
      <c r="H52" s="12"/>
      <c r="I52" s="12"/>
    </row>
  </sheetData>
  <sheetProtection/>
  <mergeCells count="4">
    <mergeCell ref="A1:I2"/>
    <mergeCell ref="A5:I5"/>
    <mergeCell ref="A23:I23"/>
    <mergeCell ref="A30:I3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4" width="0.13671875" style="0" customWidth="1"/>
    <col min="5" max="5" width="16.7109375" style="0" customWidth="1"/>
    <col min="6" max="6" width="0.13671875" style="0" customWidth="1"/>
    <col min="7" max="7" width="17.7109375" style="0" customWidth="1"/>
    <col min="8" max="8" width="10.00390625" style="0" hidden="1" customWidth="1"/>
    <col min="9" max="9" width="15.8515625" style="0" customWidth="1"/>
    <col min="10" max="10" width="14.140625" style="0" bestFit="1" customWidth="1"/>
    <col min="12" max="12" width="11.8515625" style="0" customWidth="1"/>
    <col min="13" max="13" width="14.8515625" style="0" customWidth="1"/>
  </cols>
  <sheetData>
    <row r="1" spans="1:9" ht="12.75">
      <c r="A1" s="30" t="s">
        <v>43</v>
      </c>
      <c r="B1" s="30"/>
      <c r="C1" s="30"/>
      <c r="D1" s="30"/>
      <c r="E1" s="30"/>
      <c r="F1" s="30"/>
      <c r="G1" s="30"/>
      <c r="H1" s="30"/>
      <c r="I1" s="30"/>
    </row>
    <row r="2" spans="1:9" ht="30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13.25" customHeight="1">
      <c r="A3" s="16" t="s">
        <v>4</v>
      </c>
      <c r="B3" s="16" t="s">
        <v>46</v>
      </c>
      <c r="C3" s="16" t="s">
        <v>37</v>
      </c>
      <c r="D3" s="16" t="s">
        <v>5</v>
      </c>
      <c r="E3" s="16" t="s">
        <v>6</v>
      </c>
      <c r="F3" s="16" t="s">
        <v>42</v>
      </c>
      <c r="G3" s="16" t="s">
        <v>7</v>
      </c>
      <c r="H3" s="16" t="s">
        <v>8</v>
      </c>
      <c r="I3" s="16" t="s">
        <v>8</v>
      </c>
    </row>
    <row r="4" spans="1:9" ht="15.75">
      <c r="A4" s="5"/>
      <c r="B4" s="5"/>
      <c r="C4" s="5" t="s">
        <v>9</v>
      </c>
      <c r="D4" s="5" t="s">
        <v>0</v>
      </c>
      <c r="E4" s="24" t="s">
        <v>1</v>
      </c>
      <c r="F4" s="24" t="s">
        <v>0</v>
      </c>
      <c r="G4" s="24" t="s">
        <v>1</v>
      </c>
      <c r="H4" s="24" t="s">
        <v>0</v>
      </c>
      <c r="I4" s="24" t="s">
        <v>1</v>
      </c>
    </row>
    <row r="5" spans="1:11" ht="18" customHeight="1">
      <c r="A5" s="27" t="s">
        <v>10</v>
      </c>
      <c r="B5" s="28"/>
      <c r="C5" s="28"/>
      <c r="D5" s="28"/>
      <c r="E5" s="28"/>
      <c r="F5" s="28"/>
      <c r="G5" s="28"/>
      <c r="H5" s="28"/>
      <c r="I5" s="29"/>
      <c r="K5" s="6"/>
    </row>
    <row r="6" spans="1:9" ht="15.75">
      <c r="A6" s="5" t="s">
        <v>11</v>
      </c>
      <c r="B6" s="7">
        <f aca="true" t="shared" si="0" ref="B6:I6">SUM(B7:B8)</f>
        <v>269</v>
      </c>
      <c r="C6" s="7">
        <f t="shared" si="0"/>
        <v>260</v>
      </c>
      <c r="D6" s="7">
        <f t="shared" si="0"/>
        <v>73259</v>
      </c>
      <c r="E6" s="7">
        <f t="shared" si="0"/>
        <v>135675668</v>
      </c>
      <c r="F6" s="7">
        <f t="shared" si="0"/>
        <v>18284</v>
      </c>
      <c r="G6" s="7">
        <f t="shared" si="0"/>
        <v>33759900</v>
      </c>
      <c r="H6" s="7">
        <f t="shared" si="0"/>
        <v>54975</v>
      </c>
      <c r="I6" s="7">
        <f t="shared" si="0"/>
        <v>101813700</v>
      </c>
    </row>
    <row r="7" spans="1:9" ht="15">
      <c r="A7" s="14" t="s">
        <v>12</v>
      </c>
      <c r="B7" s="10">
        <f>114+96</f>
        <v>210</v>
      </c>
      <c r="C7" s="10">
        <f>104+96+1</f>
        <v>201</v>
      </c>
      <c r="D7" s="10">
        <v>57023</v>
      </c>
      <c r="E7" s="10">
        <f>D7*1852</f>
        <v>105606596</v>
      </c>
      <c r="F7" s="8">
        <v>15197</v>
      </c>
      <c r="G7" s="9">
        <v>28042717</v>
      </c>
      <c r="H7" s="10">
        <f>D7-F7</f>
        <v>41826</v>
      </c>
      <c r="I7" s="2">
        <f>H7*1852</f>
        <v>77461752</v>
      </c>
    </row>
    <row r="8" spans="1:10" ht="15">
      <c r="A8" s="14" t="s">
        <v>13</v>
      </c>
      <c r="B8" s="10">
        <f>35+24</f>
        <v>59</v>
      </c>
      <c r="C8" s="10">
        <f>35+24</f>
        <v>59</v>
      </c>
      <c r="D8" s="10">
        <v>16236</v>
      </c>
      <c r="E8" s="10">
        <f>D8*1852</f>
        <v>30069072</v>
      </c>
      <c r="F8" s="9">
        <v>3087</v>
      </c>
      <c r="G8" s="9">
        <v>5717183</v>
      </c>
      <c r="H8" s="10">
        <f>D8-F8</f>
        <v>13149</v>
      </c>
      <c r="I8" s="2">
        <f>H8*1852</f>
        <v>24351948</v>
      </c>
      <c r="J8" s="25"/>
    </row>
    <row r="9" spans="1:11" ht="15.75">
      <c r="A9" s="5" t="s">
        <v>38</v>
      </c>
      <c r="B9" s="7">
        <f>SUM(B10:B14)</f>
        <v>236</v>
      </c>
      <c r="C9" s="7">
        <f>SUM(C10:C14)</f>
        <v>233</v>
      </c>
      <c r="D9" s="7">
        <f>SUM(D10:D14)</f>
        <v>68646</v>
      </c>
      <c r="E9" s="7">
        <f>SUM(E10:E14)-476</f>
        <v>127131916</v>
      </c>
      <c r="F9" s="7">
        <f>SUM(F10:F14)</f>
        <v>18018</v>
      </c>
      <c r="G9" s="7">
        <f>SUM(G10:G14)</f>
        <v>33334774</v>
      </c>
      <c r="H9" s="7">
        <f>SUM(H10:H14)</f>
        <v>50628</v>
      </c>
      <c r="I9" s="11">
        <f>SUM(I10:I14)</f>
        <v>93763056</v>
      </c>
      <c r="J9" s="22"/>
      <c r="K9" s="23"/>
    </row>
    <row r="10" spans="1:11" ht="15">
      <c r="A10" s="14" t="s">
        <v>15</v>
      </c>
      <c r="B10" s="10">
        <f>17+18</f>
        <v>35</v>
      </c>
      <c r="C10" s="10">
        <f>17+19</f>
        <v>36</v>
      </c>
      <c r="D10" s="10">
        <v>8631</v>
      </c>
      <c r="E10" s="10">
        <f>D10*1852</f>
        <v>15984612</v>
      </c>
      <c r="F10" s="10">
        <v>3519</v>
      </c>
      <c r="G10" s="10">
        <v>6518263</v>
      </c>
      <c r="H10" s="10">
        <f>D10-F10</f>
        <v>5112</v>
      </c>
      <c r="I10" s="2">
        <f>H10*1852</f>
        <v>9467424</v>
      </c>
      <c r="J10" s="13"/>
      <c r="K10" s="13"/>
    </row>
    <row r="11" spans="1:11" ht="15">
      <c r="A11" s="14" t="s">
        <v>16</v>
      </c>
      <c r="B11" s="10">
        <f>17+29</f>
        <v>46</v>
      </c>
      <c r="C11" s="10">
        <f>16+29</f>
        <v>45</v>
      </c>
      <c r="D11" s="10">
        <f>13339+250</f>
        <v>13589</v>
      </c>
      <c r="E11" s="10">
        <f>D11*1852</f>
        <v>25166828</v>
      </c>
      <c r="F11" s="10">
        <v>3057</v>
      </c>
      <c r="G11" s="10">
        <v>5662863</v>
      </c>
      <c r="H11" s="10">
        <f>D11-F11</f>
        <v>10532</v>
      </c>
      <c r="I11" s="2">
        <f>H11*1852</f>
        <v>19505264</v>
      </c>
      <c r="J11" s="13"/>
      <c r="K11" s="13"/>
    </row>
    <row r="12" spans="1:17" ht="15">
      <c r="A12" s="14" t="s">
        <v>17</v>
      </c>
      <c r="B12" s="10">
        <f>31+57</f>
        <v>88</v>
      </c>
      <c r="C12" s="10">
        <f>32+53+2</f>
        <v>87</v>
      </c>
      <c r="D12" s="10">
        <f>27131+410+1997</f>
        <v>29538</v>
      </c>
      <c r="E12" s="10">
        <f>D12*1852</f>
        <v>54704376</v>
      </c>
      <c r="F12" s="10">
        <v>6467</v>
      </c>
      <c r="G12" s="10">
        <v>11965095</v>
      </c>
      <c r="H12" s="10">
        <f>D12-F12</f>
        <v>23071</v>
      </c>
      <c r="I12" s="2">
        <f>H12*1852</f>
        <v>42727492</v>
      </c>
      <c r="J12" s="13"/>
      <c r="K12" s="13"/>
      <c r="L12" s="17"/>
      <c r="M12" s="17"/>
      <c r="N12" s="17"/>
      <c r="O12" s="17"/>
      <c r="P12" s="17"/>
      <c r="Q12" s="17"/>
    </row>
    <row r="13" spans="1:17" ht="15">
      <c r="A13" s="14" t="s">
        <v>19</v>
      </c>
      <c r="B13" s="10">
        <f>11+8</f>
        <v>19</v>
      </c>
      <c r="C13" s="10">
        <f>10+7</f>
        <v>17</v>
      </c>
      <c r="D13" s="10">
        <f>4225+500</f>
        <v>4725</v>
      </c>
      <c r="E13" s="10">
        <f>D13*1852</f>
        <v>8750700</v>
      </c>
      <c r="F13" s="10">
        <v>1587</v>
      </c>
      <c r="G13" s="10">
        <v>2940880</v>
      </c>
      <c r="H13" s="10">
        <f>D13-F13</f>
        <v>3138</v>
      </c>
      <c r="I13" s="2">
        <f>H13*1852</f>
        <v>5811576</v>
      </c>
      <c r="J13" s="13"/>
      <c r="K13" s="13"/>
      <c r="L13" s="17"/>
      <c r="M13" s="17"/>
      <c r="N13" s="17"/>
      <c r="O13" s="17"/>
      <c r="P13" s="17"/>
      <c r="Q13" s="17"/>
    </row>
    <row r="14" spans="1:17" ht="15">
      <c r="A14" s="21" t="s">
        <v>14</v>
      </c>
      <c r="B14" s="10">
        <f>25+23</f>
        <v>48</v>
      </c>
      <c r="C14" s="10">
        <f>12+36</f>
        <v>48</v>
      </c>
      <c r="D14" s="10">
        <v>12163</v>
      </c>
      <c r="E14" s="10">
        <f>D14*1852</f>
        <v>22525876</v>
      </c>
      <c r="F14" s="10">
        <v>3388</v>
      </c>
      <c r="G14" s="10">
        <v>6247673</v>
      </c>
      <c r="H14" s="10">
        <f>D14-F14</f>
        <v>8775</v>
      </c>
      <c r="I14" s="2">
        <f>H14*1852</f>
        <v>16251300</v>
      </c>
      <c r="J14" s="13"/>
      <c r="K14" s="13"/>
      <c r="L14" s="17"/>
      <c r="M14" s="17"/>
      <c r="N14" s="17"/>
      <c r="O14" s="17"/>
      <c r="P14" s="17"/>
      <c r="Q14" s="17"/>
    </row>
    <row r="15" spans="1:17" ht="15.75">
      <c r="A15" s="5" t="s">
        <v>18</v>
      </c>
      <c r="B15" s="7">
        <f aca="true" t="shared" si="1" ref="B15:I15">SUM(B16:B17)</f>
        <v>601</v>
      </c>
      <c r="C15" s="7">
        <f t="shared" si="1"/>
        <v>595</v>
      </c>
      <c r="D15" s="7">
        <f t="shared" si="1"/>
        <v>189376</v>
      </c>
      <c r="E15" s="7">
        <f t="shared" si="1"/>
        <v>350724808</v>
      </c>
      <c r="F15" s="7">
        <f t="shared" si="1"/>
        <v>36778</v>
      </c>
      <c r="G15" s="7">
        <f t="shared" si="1"/>
        <v>67861528</v>
      </c>
      <c r="H15" s="7">
        <f t="shared" si="1"/>
        <v>152598</v>
      </c>
      <c r="I15" s="11">
        <f t="shared" si="1"/>
        <v>282611496</v>
      </c>
      <c r="J15" s="22"/>
      <c r="K15" s="23"/>
      <c r="L15" s="18"/>
      <c r="M15" s="18"/>
      <c r="N15" s="17"/>
      <c r="O15" s="17"/>
      <c r="P15" s="17"/>
      <c r="Q15" s="17"/>
    </row>
    <row r="16" spans="1:17" ht="15">
      <c r="A16" s="14" t="s">
        <v>20</v>
      </c>
      <c r="B16" s="10">
        <f>255+250+4</f>
        <v>509</v>
      </c>
      <c r="C16" s="10">
        <f>251+247+7</f>
        <v>505</v>
      </c>
      <c r="D16" s="10">
        <f>160687+4887</f>
        <v>165574</v>
      </c>
      <c r="E16" s="10">
        <f>D16*1852+456</f>
        <v>306643504</v>
      </c>
      <c r="F16" s="2">
        <v>30953</v>
      </c>
      <c r="G16" s="2">
        <v>57099121</v>
      </c>
      <c r="H16" s="10">
        <f>D16-F16</f>
        <v>134621</v>
      </c>
      <c r="I16" s="2">
        <f>H16*1852</f>
        <v>249318092</v>
      </c>
      <c r="L16" s="18"/>
      <c r="M16" s="18"/>
      <c r="N16" s="17"/>
      <c r="O16" s="17"/>
      <c r="P16" s="17"/>
      <c r="Q16" s="17"/>
    </row>
    <row r="17" spans="1:17" ht="15">
      <c r="A17" s="14" t="s">
        <v>21</v>
      </c>
      <c r="B17" s="10">
        <f>36+56</f>
        <v>92</v>
      </c>
      <c r="C17" s="10">
        <f>34+56</f>
        <v>90</v>
      </c>
      <c r="D17" s="10">
        <v>23802</v>
      </c>
      <c r="E17" s="10">
        <f>D17*1852</f>
        <v>44081304</v>
      </c>
      <c r="F17" s="2">
        <v>5825</v>
      </c>
      <c r="G17" s="2">
        <v>10762407</v>
      </c>
      <c r="H17" s="10">
        <f>D17-F17</f>
        <v>17977</v>
      </c>
      <c r="I17" s="2">
        <f>H17*1852</f>
        <v>33293404</v>
      </c>
      <c r="L17" s="19"/>
      <c r="M17" s="19"/>
      <c r="N17" s="17"/>
      <c r="O17" s="17"/>
      <c r="P17" s="17"/>
      <c r="Q17" s="17"/>
    </row>
    <row r="18" spans="1:11" ht="15.75">
      <c r="A18" s="5" t="s">
        <v>22</v>
      </c>
      <c r="B18" s="7">
        <f aca="true" t="shared" si="2" ref="B18:I18">SUM(B19:B21)</f>
        <v>432</v>
      </c>
      <c r="C18" s="7">
        <f t="shared" si="2"/>
        <v>415</v>
      </c>
      <c r="D18" s="7">
        <f t="shared" si="2"/>
        <v>121802</v>
      </c>
      <c r="E18" s="7">
        <f t="shared" si="2"/>
        <v>225577304</v>
      </c>
      <c r="F18" s="7">
        <f t="shared" si="2"/>
        <v>25618</v>
      </c>
      <c r="G18" s="7">
        <f t="shared" si="2"/>
        <v>47293843</v>
      </c>
      <c r="H18" s="7">
        <f t="shared" si="2"/>
        <v>96184</v>
      </c>
      <c r="I18" s="7">
        <f t="shared" si="2"/>
        <v>178132768</v>
      </c>
      <c r="K18" s="6"/>
    </row>
    <row r="19" spans="1:9" ht="15">
      <c r="A19" s="14" t="s">
        <v>23</v>
      </c>
      <c r="B19" s="10">
        <f>198+179</f>
        <v>377</v>
      </c>
      <c r="C19" s="10">
        <f>187+172+2</f>
        <v>361</v>
      </c>
      <c r="D19" s="10">
        <f>103441+5408</f>
        <v>108849</v>
      </c>
      <c r="E19" s="10">
        <f>D19*1852</f>
        <v>201588348</v>
      </c>
      <c r="F19" s="2">
        <v>23143</v>
      </c>
      <c r="G19" s="2">
        <v>42707703</v>
      </c>
      <c r="H19" s="10">
        <f>D19-F19</f>
        <v>85706</v>
      </c>
      <c r="I19" s="2">
        <f>H19*1852</f>
        <v>158727512</v>
      </c>
    </row>
    <row r="20" spans="1:9" ht="15">
      <c r="A20" s="14" t="s">
        <v>24</v>
      </c>
      <c r="B20" s="10">
        <f>11+8</f>
        <v>19</v>
      </c>
      <c r="C20" s="10">
        <f>11+8</f>
        <v>19</v>
      </c>
      <c r="D20" s="10">
        <f>3842+750+250</f>
        <v>4842</v>
      </c>
      <c r="E20" s="10">
        <f>D20*1852</f>
        <v>8967384</v>
      </c>
      <c r="F20" s="2">
        <v>1187</v>
      </c>
      <c r="G20" s="2">
        <v>2200235</v>
      </c>
      <c r="H20" s="10">
        <f>D20-F20</f>
        <v>3655</v>
      </c>
      <c r="I20" s="2">
        <f>H20*1852</f>
        <v>6769060</v>
      </c>
    </row>
    <row r="21" spans="1:9" ht="15">
      <c r="A21" s="14" t="s">
        <v>25</v>
      </c>
      <c r="B21" s="10">
        <f>29+7</f>
        <v>36</v>
      </c>
      <c r="C21" s="10">
        <f>28+7</f>
        <v>35</v>
      </c>
      <c r="D21" s="10">
        <f>6111+1750+250</f>
        <v>8111</v>
      </c>
      <c r="E21" s="10">
        <f>D21*1852</f>
        <v>15021572</v>
      </c>
      <c r="F21" s="2">
        <v>1288</v>
      </c>
      <c r="G21" s="2">
        <v>2385905</v>
      </c>
      <c r="H21" s="10">
        <f>D21-F21</f>
        <v>6823</v>
      </c>
      <c r="I21" s="2">
        <f>H21*1852</f>
        <v>12636196</v>
      </c>
    </row>
    <row r="22" spans="1:9" ht="15.75">
      <c r="A22" s="5" t="s">
        <v>2</v>
      </c>
      <c r="B22" s="7">
        <f>B6+B9+B15+B18</f>
        <v>1538</v>
      </c>
      <c r="C22" s="7">
        <f aca="true" t="shared" si="3" ref="C22:I22">C18+C15+C9+C6</f>
        <v>1503</v>
      </c>
      <c r="D22" s="7">
        <f t="shared" si="3"/>
        <v>453083</v>
      </c>
      <c r="E22" s="7">
        <f t="shared" si="3"/>
        <v>839109696</v>
      </c>
      <c r="F22" s="7">
        <f t="shared" si="3"/>
        <v>98698</v>
      </c>
      <c r="G22" s="7">
        <f t="shared" si="3"/>
        <v>182250045</v>
      </c>
      <c r="H22" s="7">
        <f t="shared" si="3"/>
        <v>354385</v>
      </c>
      <c r="I22" s="7">
        <f t="shared" si="3"/>
        <v>656321020</v>
      </c>
    </row>
    <row r="23" spans="1:13" ht="18" customHeight="1">
      <c r="A23" s="27" t="s">
        <v>26</v>
      </c>
      <c r="B23" s="28"/>
      <c r="C23" s="28"/>
      <c r="D23" s="28"/>
      <c r="E23" s="28"/>
      <c r="F23" s="28"/>
      <c r="G23" s="28"/>
      <c r="H23" s="28"/>
      <c r="I23" s="29"/>
      <c r="L23" s="13"/>
      <c r="M23" s="13"/>
    </row>
    <row r="24" spans="1:13" ht="15">
      <c r="A24" s="14" t="s">
        <v>12</v>
      </c>
      <c r="B24" s="10">
        <f>5+12</f>
        <v>17</v>
      </c>
      <c r="C24" s="10">
        <v>19</v>
      </c>
      <c r="D24" s="10">
        <f>1701-590</f>
        <v>1111</v>
      </c>
      <c r="E24" s="10">
        <f>D24*1852</f>
        <v>2057572</v>
      </c>
      <c r="F24" s="2">
        <v>123</v>
      </c>
      <c r="G24" s="2">
        <v>226100</v>
      </c>
      <c r="H24" s="10">
        <f>D24-F24</f>
        <v>988</v>
      </c>
      <c r="I24" s="2">
        <f>H24*1852</f>
        <v>1829776</v>
      </c>
      <c r="L24" s="20"/>
      <c r="M24" s="20"/>
    </row>
    <row r="25" spans="1:13" ht="15">
      <c r="A25" s="14" t="s">
        <v>17</v>
      </c>
      <c r="B25" s="10">
        <v>20</v>
      </c>
      <c r="C25" s="10">
        <v>20</v>
      </c>
      <c r="D25" s="10">
        <v>1862</v>
      </c>
      <c r="E25" s="10">
        <f>D25*1852</f>
        <v>3448424</v>
      </c>
      <c r="F25" s="2">
        <v>112</v>
      </c>
      <c r="G25" s="2">
        <v>208350</v>
      </c>
      <c r="H25" s="10">
        <f>D25-F25</f>
        <v>1750</v>
      </c>
      <c r="I25" s="2">
        <f>H25*1852</f>
        <v>3241000</v>
      </c>
      <c r="L25" s="20"/>
      <c r="M25" s="20"/>
    </row>
    <row r="26" spans="1:13" ht="15">
      <c r="A26" s="14" t="s">
        <v>20</v>
      </c>
      <c r="B26" s="10">
        <v>198</v>
      </c>
      <c r="C26" s="10">
        <v>199</v>
      </c>
      <c r="D26" s="10">
        <v>30078</v>
      </c>
      <c r="E26" s="10">
        <f>D26*1852</f>
        <v>55704456</v>
      </c>
      <c r="F26" s="2">
        <v>3783</v>
      </c>
      <c r="G26" s="2">
        <v>6886461</v>
      </c>
      <c r="H26" s="10">
        <f>D26-F26</f>
        <v>26295</v>
      </c>
      <c r="I26" s="2">
        <f>H26*1852</f>
        <v>48698340</v>
      </c>
      <c r="L26" s="20"/>
      <c r="M26" s="20"/>
    </row>
    <row r="27" spans="1:13" ht="15">
      <c r="A27" s="14" t="s">
        <v>13</v>
      </c>
      <c r="B27" s="10">
        <v>17</v>
      </c>
      <c r="C27" s="10">
        <v>17</v>
      </c>
      <c r="D27" s="10">
        <v>1835</v>
      </c>
      <c r="E27" s="10">
        <f>D27*1852</f>
        <v>3398420</v>
      </c>
      <c r="F27" s="2">
        <v>558</v>
      </c>
      <c r="G27" s="2">
        <v>1033400</v>
      </c>
      <c r="H27" s="10">
        <f>D27-F27</f>
        <v>1277</v>
      </c>
      <c r="I27" s="2">
        <f>H27*1852</f>
        <v>2365004</v>
      </c>
      <c r="L27" s="20"/>
      <c r="M27" s="20"/>
    </row>
    <row r="28" spans="1:13" ht="15">
      <c r="A28" s="14" t="s">
        <v>23</v>
      </c>
      <c r="B28" s="10">
        <v>217</v>
      </c>
      <c r="C28" s="10">
        <v>216</v>
      </c>
      <c r="D28" s="10">
        <v>33140</v>
      </c>
      <c r="E28" s="10">
        <f>D28*1852</f>
        <v>61375280</v>
      </c>
      <c r="F28" s="2">
        <v>5693</v>
      </c>
      <c r="G28" s="2">
        <v>10483988</v>
      </c>
      <c r="H28" s="10">
        <f>D28-F28</f>
        <v>27447</v>
      </c>
      <c r="I28" s="2">
        <f>H28*1852</f>
        <v>50831844</v>
      </c>
      <c r="L28" s="20"/>
      <c r="M28" s="20"/>
    </row>
    <row r="29" spans="1:13" ht="15.75">
      <c r="A29" s="5" t="s">
        <v>2</v>
      </c>
      <c r="B29" s="7">
        <f aca="true" t="shared" si="4" ref="B29:I29">SUM(B24:B28)</f>
        <v>469</v>
      </c>
      <c r="C29" s="7">
        <f t="shared" si="4"/>
        <v>471</v>
      </c>
      <c r="D29" s="7">
        <f t="shared" si="4"/>
        <v>68026</v>
      </c>
      <c r="E29" s="7">
        <f t="shared" si="4"/>
        <v>125984152</v>
      </c>
      <c r="F29" s="7">
        <f t="shared" si="4"/>
        <v>10269</v>
      </c>
      <c r="G29" s="7">
        <f t="shared" si="4"/>
        <v>18838299</v>
      </c>
      <c r="H29" s="7">
        <f t="shared" si="4"/>
        <v>57757</v>
      </c>
      <c r="I29" s="7">
        <f t="shared" si="4"/>
        <v>106965964</v>
      </c>
      <c r="J29" s="6">
        <f>19738299</f>
        <v>19738299</v>
      </c>
      <c r="K29" s="6">
        <f>J29-G29</f>
        <v>900000</v>
      </c>
      <c r="L29" s="15"/>
      <c r="M29" s="15"/>
    </row>
    <row r="30" spans="1:13" ht="18" customHeight="1">
      <c r="A30" s="27" t="s">
        <v>27</v>
      </c>
      <c r="B30" s="28"/>
      <c r="C30" s="28"/>
      <c r="D30" s="28"/>
      <c r="E30" s="28"/>
      <c r="F30" s="28"/>
      <c r="G30" s="28"/>
      <c r="H30" s="28"/>
      <c r="I30" s="29"/>
      <c r="K30" s="6" t="s">
        <v>39</v>
      </c>
      <c r="L30" s="13"/>
      <c r="M30" s="13"/>
    </row>
    <row r="31" spans="1:11" ht="15.75">
      <c r="A31" s="5" t="s">
        <v>11</v>
      </c>
      <c r="B31" s="7">
        <f aca="true" t="shared" si="5" ref="B31:I31">SUM(B32:B35)</f>
        <v>30</v>
      </c>
      <c r="C31" s="7">
        <f t="shared" si="5"/>
        <v>29</v>
      </c>
      <c r="D31" s="7">
        <f t="shared" si="5"/>
        <v>6684</v>
      </c>
      <c r="E31" s="7">
        <f t="shared" si="5"/>
        <v>12378768</v>
      </c>
      <c r="F31" s="7">
        <f t="shared" si="5"/>
        <v>2219</v>
      </c>
      <c r="G31" s="7">
        <f t="shared" si="5"/>
        <v>3961705</v>
      </c>
      <c r="H31" s="7">
        <f t="shared" si="5"/>
        <v>4465</v>
      </c>
      <c r="I31" s="7">
        <f t="shared" si="5"/>
        <v>8269180</v>
      </c>
      <c r="K31" t="s">
        <v>45</v>
      </c>
    </row>
    <row r="32" spans="1:9" ht="15">
      <c r="A32" s="14" t="s">
        <v>12</v>
      </c>
      <c r="B32" s="10">
        <v>13</v>
      </c>
      <c r="C32" s="10">
        <f>9+1</f>
        <v>10</v>
      </c>
      <c r="D32" s="10">
        <v>2419</v>
      </c>
      <c r="E32" s="10">
        <f>D32*1852</f>
        <v>4479988</v>
      </c>
      <c r="F32" s="10">
        <v>656</v>
      </c>
      <c r="G32" s="10">
        <v>1190144</v>
      </c>
      <c r="H32" s="10">
        <f>D32-F32</f>
        <v>1763</v>
      </c>
      <c r="I32" s="2">
        <f>H32*1852</f>
        <v>3265076</v>
      </c>
    </row>
    <row r="33" spans="1:9" ht="15">
      <c r="A33" s="14" t="s">
        <v>28</v>
      </c>
      <c r="B33" s="10">
        <v>3</v>
      </c>
      <c r="C33" s="10">
        <v>5</v>
      </c>
      <c r="D33" s="10">
        <f>1148-91</f>
        <v>1057</v>
      </c>
      <c r="E33" s="10">
        <f>D33*1852</f>
        <v>1957564</v>
      </c>
      <c r="F33" s="10">
        <v>538</v>
      </c>
      <c r="G33" s="10">
        <v>997286</v>
      </c>
      <c r="H33" s="10">
        <f>D33-F33</f>
        <v>519</v>
      </c>
      <c r="I33" s="2">
        <f>H33*1852</f>
        <v>961188</v>
      </c>
    </row>
    <row r="34" spans="1:9" ht="15">
      <c r="A34" s="14" t="s">
        <v>13</v>
      </c>
      <c r="B34" s="10">
        <v>12</v>
      </c>
      <c r="C34" s="10">
        <v>12</v>
      </c>
      <c r="D34" s="10">
        <v>2348</v>
      </c>
      <c r="E34" s="10">
        <f>D34*1852</f>
        <v>4348496</v>
      </c>
      <c r="F34" s="10">
        <v>1025</v>
      </c>
      <c r="G34" s="10">
        <v>1774275</v>
      </c>
      <c r="H34" s="10">
        <f>D34-F34</f>
        <v>1323</v>
      </c>
      <c r="I34" s="2">
        <f>H34*1852</f>
        <v>2450196</v>
      </c>
    </row>
    <row r="35" spans="1:9" ht="15">
      <c r="A35" s="14" t="s">
        <v>29</v>
      </c>
      <c r="B35" s="10">
        <v>2</v>
      </c>
      <c r="C35" s="10">
        <v>2</v>
      </c>
      <c r="D35" s="10">
        <v>860</v>
      </c>
      <c r="E35" s="10">
        <f>D35*1852</f>
        <v>1592720</v>
      </c>
      <c r="F35" s="10">
        <v>0</v>
      </c>
      <c r="G35" s="10">
        <v>0</v>
      </c>
      <c r="H35" s="10">
        <f>D35-F35</f>
        <v>860</v>
      </c>
      <c r="I35" s="2">
        <f>H35*1852</f>
        <v>1592720</v>
      </c>
    </row>
    <row r="36" spans="1:9" ht="15.75">
      <c r="A36" s="5" t="s">
        <v>38</v>
      </c>
      <c r="B36" s="7">
        <f aca="true" t="shared" si="6" ref="B36:I36">SUM(B37:B40)</f>
        <v>18</v>
      </c>
      <c r="C36" s="7">
        <f t="shared" si="6"/>
        <v>16</v>
      </c>
      <c r="D36" s="7">
        <f t="shared" si="6"/>
        <v>4418</v>
      </c>
      <c r="E36" s="7">
        <f t="shared" si="6"/>
        <v>8182136</v>
      </c>
      <c r="F36" s="7">
        <f t="shared" si="6"/>
        <v>1312</v>
      </c>
      <c r="G36" s="7">
        <f t="shared" si="6"/>
        <v>2384385</v>
      </c>
      <c r="H36" s="7">
        <f t="shared" si="6"/>
        <v>3106</v>
      </c>
      <c r="I36" s="7">
        <f t="shared" si="6"/>
        <v>5752312</v>
      </c>
    </row>
    <row r="37" spans="1:9" ht="15">
      <c r="A37" s="14" t="s">
        <v>17</v>
      </c>
      <c r="B37" s="10">
        <v>15</v>
      </c>
      <c r="C37" s="10">
        <v>14</v>
      </c>
      <c r="D37" s="10">
        <f>3711-101</f>
        <v>3610</v>
      </c>
      <c r="E37" s="10">
        <f>D37*1852</f>
        <v>6685720</v>
      </c>
      <c r="F37" s="10">
        <v>1210</v>
      </c>
      <c r="G37" s="10">
        <v>2194385</v>
      </c>
      <c r="H37" s="10">
        <f>D37-F37</f>
        <v>2400</v>
      </c>
      <c r="I37" s="2">
        <f>H37*1852</f>
        <v>4444800</v>
      </c>
    </row>
    <row r="38" spans="1:9" ht="15">
      <c r="A38" s="14" t="s">
        <v>30</v>
      </c>
      <c r="B38" s="10">
        <v>1</v>
      </c>
      <c r="C38" s="10">
        <v>1</v>
      </c>
      <c r="D38" s="10">
        <v>600</v>
      </c>
      <c r="E38" s="10">
        <f>D38*1852</f>
        <v>1111200</v>
      </c>
      <c r="F38" s="10">
        <v>102</v>
      </c>
      <c r="G38" s="10">
        <v>190000</v>
      </c>
      <c r="H38" s="10">
        <f>D38-F38</f>
        <v>498</v>
      </c>
      <c r="I38" s="2">
        <f>H38*1852</f>
        <v>922296</v>
      </c>
    </row>
    <row r="39" spans="1:9" ht="15">
      <c r="A39" s="14" t="s">
        <v>16</v>
      </c>
      <c r="B39" s="10">
        <v>1</v>
      </c>
      <c r="C39" s="10">
        <v>0</v>
      </c>
      <c r="D39" s="10">
        <v>0</v>
      </c>
      <c r="E39" s="10">
        <f>D39*1852</f>
        <v>0</v>
      </c>
      <c r="F39" s="10">
        <v>0</v>
      </c>
      <c r="G39" s="10">
        <v>0</v>
      </c>
      <c r="H39" s="10">
        <f>D39-F39</f>
        <v>0</v>
      </c>
      <c r="I39" s="2">
        <f>H39*1852</f>
        <v>0</v>
      </c>
    </row>
    <row r="40" spans="1:9" ht="15">
      <c r="A40" s="14" t="s">
        <v>31</v>
      </c>
      <c r="B40" s="10">
        <v>1</v>
      </c>
      <c r="C40" s="10">
        <v>1</v>
      </c>
      <c r="D40" s="10">
        <v>208</v>
      </c>
      <c r="E40" s="10">
        <f>D40*1852</f>
        <v>385216</v>
      </c>
      <c r="F40" s="10">
        <v>0</v>
      </c>
      <c r="G40" s="10">
        <v>0</v>
      </c>
      <c r="H40" s="10">
        <f>D40-F40</f>
        <v>208</v>
      </c>
      <c r="I40" s="2">
        <f>H40*1852</f>
        <v>385216</v>
      </c>
    </row>
    <row r="41" spans="1:11" ht="15.75">
      <c r="A41" s="5" t="s">
        <v>18</v>
      </c>
      <c r="B41" s="7">
        <f aca="true" t="shared" si="7" ref="B41:I41">SUM(B42:B43)</f>
        <v>61</v>
      </c>
      <c r="C41" s="7">
        <f t="shared" si="7"/>
        <v>59</v>
      </c>
      <c r="D41" s="7">
        <f t="shared" si="7"/>
        <v>16177</v>
      </c>
      <c r="E41" s="7">
        <f t="shared" si="7"/>
        <v>29959804</v>
      </c>
      <c r="F41" s="7">
        <f t="shared" si="7"/>
        <v>4470</v>
      </c>
      <c r="G41" s="7">
        <f t="shared" si="7"/>
        <v>8255480</v>
      </c>
      <c r="H41" s="7">
        <f t="shared" si="7"/>
        <v>11707</v>
      </c>
      <c r="I41" s="7">
        <f t="shared" si="7"/>
        <v>21681364</v>
      </c>
      <c r="K41" s="6"/>
    </row>
    <row r="42" spans="1:9" ht="15">
      <c r="A42" s="14" t="s">
        <v>20</v>
      </c>
      <c r="B42" s="10">
        <v>55</v>
      </c>
      <c r="C42" s="10">
        <f>51+2</f>
        <v>53</v>
      </c>
      <c r="D42" s="10">
        <f>14202-485</f>
        <v>13717</v>
      </c>
      <c r="E42" s="10">
        <f>D42*1852</f>
        <v>25403884</v>
      </c>
      <c r="F42" s="10">
        <v>4157</v>
      </c>
      <c r="G42" s="10">
        <v>7675480</v>
      </c>
      <c r="H42" s="10">
        <f>D42-F42</f>
        <v>9560</v>
      </c>
      <c r="I42" s="2">
        <f>H42*1852</f>
        <v>17705120</v>
      </c>
    </row>
    <row r="43" spans="1:9" ht="15">
      <c r="A43" s="14" t="s">
        <v>32</v>
      </c>
      <c r="B43" s="10">
        <v>6</v>
      </c>
      <c r="C43" s="10">
        <v>6</v>
      </c>
      <c r="D43" s="10">
        <v>2460</v>
      </c>
      <c r="E43" s="10">
        <f>D43*1852</f>
        <v>4555920</v>
      </c>
      <c r="F43" s="10">
        <v>313</v>
      </c>
      <c r="G43" s="10">
        <v>580000</v>
      </c>
      <c r="H43" s="10">
        <f>D43-F43</f>
        <v>2147</v>
      </c>
      <c r="I43" s="2">
        <f>H43*1852</f>
        <v>3976244</v>
      </c>
    </row>
    <row r="44" spans="1:11" ht="15.75">
      <c r="A44" s="5" t="s">
        <v>22</v>
      </c>
      <c r="B44" s="7">
        <f aca="true" t="shared" si="8" ref="B44:I44">SUM(B45:B47)</f>
        <v>57</v>
      </c>
      <c r="C44" s="7">
        <f t="shared" si="8"/>
        <v>61</v>
      </c>
      <c r="D44" s="7">
        <f t="shared" si="8"/>
        <v>15726</v>
      </c>
      <c r="E44" s="7">
        <f t="shared" si="8"/>
        <v>29124552</v>
      </c>
      <c r="F44" s="7">
        <f t="shared" si="8"/>
        <v>3219</v>
      </c>
      <c r="G44" s="7">
        <f t="shared" si="8"/>
        <v>5912872</v>
      </c>
      <c r="H44" s="7">
        <f t="shared" si="8"/>
        <v>12507</v>
      </c>
      <c r="I44" s="7">
        <f t="shared" si="8"/>
        <v>23162964</v>
      </c>
      <c r="K44" s="6"/>
    </row>
    <row r="45" spans="1:9" ht="15">
      <c r="A45" s="14" t="s">
        <v>33</v>
      </c>
      <c r="B45" s="10">
        <v>51</v>
      </c>
      <c r="C45" s="10">
        <f>53+1</f>
        <v>54</v>
      </c>
      <c r="D45" s="10">
        <f>13609-251</f>
        <v>13358</v>
      </c>
      <c r="E45" s="10">
        <f>D45*1852</f>
        <v>24739016</v>
      </c>
      <c r="F45" s="10">
        <v>2871</v>
      </c>
      <c r="G45" s="10">
        <v>5267450</v>
      </c>
      <c r="H45" s="10">
        <f>D45-F45</f>
        <v>10487</v>
      </c>
      <c r="I45" s="2">
        <f>H45*1852</f>
        <v>19421924</v>
      </c>
    </row>
    <row r="46" spans="1:9" ht="15">
      <c r="A46" s="14" t="s">
        <v>34</v>
      </c>
      <c r="B46" s="10">
        <v>6</v>
      </c>
      <c r="C46" s="10">
        <v>7</v>
      </c>
      <c r="D46" s="10">
        <v>2368</v>
      </c>
      <c r="E46" s="10">
        <f>D46*1852</f>
        <v>4385536</v>
      </c>
      <c r="F46" s="10">
        <v>348</v>
      </c>
      <c r="G46" s="10">
        <v>645422</v>
      </c>
      <c r="H46" s="10">
        <f>D46-F46</f>
        <v>2020</v>
      </c>
      <c r="I46" s="2">
        <f>H46*1852</f>
        <v>3741040</v>
      </c>
    </row>
    <row r="47" spans="1:9" ht="15">
      <c r="A47" s="14" t="s">
        <v>35</v>
      </c>
      <c r="B47" s="10">
        <v>0</v>
      </c>
      <c r="C47" s="10">
        <v>0</v>
      </c>
      <c r="D47" s="10">
        <v>0</v>
      </c>
      <c r="E47" s="10">
        <f>D47*1852</f>
        <v>0</v>
      </c>
      <c r="F47" s="10">
        <v>0</v>
      </c>
      <c r="G47" s="10">
        <v>0</v>
      </c>
      <c r="H47" s="10">
        <f>D47-F47</f>
        <v>0</v>
      </c>
      <c r="I47" s="2">
        <f>H47*1852</f>
        <v>0</v>
      </c>
    </row>
    <row r="48" spans="1:11" ht="15.75">
      <c r="A48" s="5" t="s">
        <v>2</v>
      </c>
      <c r="B48" s="7">
        <f>B31+B36+B41+B44</f>
        <v>166</v>
      </c>
      <c r="C48" s="7">
        <f aca="true" t="shared" si="9" ref="C48:I48">C44+C41+C36+C31</f>
        <v>165</v>
      </c>
      <c r="D48" s="7">
        <f t="shared" si="9"/>
        <v>43005</v>
      </c>
      <c r="E48" s="7">
        <f t="shared" si="9"/>
        <v>79645260</v>
      </c>
      <c r="F48" s="7">
        <f t="shared" si="9"/>
        <v>11220</v>
      </c>
      <c r="G48" s="4">
        <f t="shared" si="9"/>
        <v>20514442</v>
      </c>
      <c r="H48" s="7">
        <f t="shared" si="9"/>
        <v>31785</v>
      </c>
      <c r="I48" s="7">
        <f t="shared" si="9"/>
        <v>58865820</v>
      </c>
      <c r="J48">
        <v>19907825</v>
      </c>
      <c r="K48" s="6">
        <f>J48-G48</f>
        <v>-606617</v>
      </c>
    </row>
    <row r="49" spans="1:9" ht="15.75">
      <c r="A49" s="5" t="s">
        <v>3</v>
      </c>
      <c r="B49" s="7">
        <f aca="true" t="shared" si="10" ref="B49:I49">B22+B29+B48</f>
        <v>2173</v>
      </c>
      <c r="C49" s="7">
        <f t="shared" si="10"/>
        <v>2139</v>
      </c>
      <c r="D49" s="7">
        <f t="shared" si="10"/>
        <v>564114</v>
      </c>
      <c r="E49" s="7">
        <f t="shared" si="10"/>
        <v>1044739108</v>
      </c>
      <c r="F49" s="7">
        <f t="shared" si="10"/>
        <v>120187</v>
      </c>
      <c r="G49" s="4">
        <f t="shared" si="10"/>
        <v>221602786</v>
      </c>
      <c r="H49" s="7">
        <f t="shared" si="10"/>
        <v>443927</v>
      </c>
      <c r="I49" s="7">
        <f t="shared" si="10"/>
        <v>822152804</v>
      </c>
    </row>
    <row r="50" spans="1:9" ht="15.75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15.75">
      <c r="A51" s="12"/>
      <c r="B51" s="12"/>
      <c r="C51" s="12"/>
      <c r="D51" s="12"/>
      <c r="E51" s="12"/>
      <c r="F51" s="12"/>
      <c r="G51" s="15"/>
      <c r="H51" s="12"/>
      <c r="I51" s="12"/>
    </row>
    <row r="52" spans="1:9" ht="15.75">
      <c r="A52" s="12"/>
      <c r="B52" s="12"/>
      <c r="C52" s="12"/>
      <c r="D52" s="12"/>
      <c r="E52" s="12"/>
      <c r="F52" s="12"/>
      <c r="G52" s="12"/>
      <c r="H52" s="12"/>
      <c r="I52" s="12"/>
    </row>
  </sheetData>
  <sheetProtection/>
  <mergeCells count="4">
    <mergeCell ref="A1:I2"/>
    <mergeCell ref="A5:I5"/>
    <mergeCell ref="A23:I23"/>
    <mergeCell ref="A30:I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Lena_Argynbaevna</cp:lastModifiedBy>
  <cp:lastPrinted>2015-01-16T06:07:35Z</cp:lastPrinted>
  <dcterms:created xsi:type="dcterms:W3CDTF">1996-10-08T23:32:33Z</dcterms:created>
  <dcterms:modified xsi:type="dcterms:W3CDTF">2015-03-31T12:45:43Z</dcterms:modified>
  <cp:category/>
  <cp:version/>
  <cp:contentType/>
  <cp:contentStatus/>
</cp:coreProperties>
</file>