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740" yWindow="330" windowWidth="15480" windowHeight="10230" tabRatio="638"/>
  </bookViews>
  <sheets>
    <sheet name="рабочий рус 2019 (1 курс)" sheetId="36" r:id="rId1"/>
    <sheet name="рабочий 2014 1 курс каз" sheetId="33" state="hidden" r:id="rId2"/>
    <sheet name="Лист2" sheetId="35" r:id="rId3"/>
  </sheets>
  <externalReferences>
    <externalReference r:id="rId4"/>
    <externalReference r:id="rId5"/>
  </externalReferences>
  <definedNames>
    <definedName name="_xlnm.Print_Area" localSheetId="1">'рабочий 2014 1 курс каз'!$A$1:$Q$57</definedName>
    <definedName name="_xlnm.Print_Area" localSheetId="0">'рабочий рус 2019 (1 курс)'!$A$1:$Q$51</definedName>
  </definedNames>
  <calcPr calcId="145621"/>
</workbook>
</file>

<file path=xl/calcChain.xml><?xml version="1.0" encoding="utf-8"?>
<calcChain xmlns="http://schemas.openxmlformats.org/spreadsheetml/2006/main">
  <c r="G40" i="36" l="1"/>
  <c r="J40" i="36"/>
  <c r="L40" i="36"/>
  <c r="G45" i="36"/>
  <c r="H45" i="36"/>
  <c r="I45" i="36"/>
  <c r="J45" i="36"/>
  <c r="K45" i="36"/>
  <c r="L45" i="36"/>
  <c r="F45" i="36"/>
  <c r="F43" i="36"/>
  <c r="F42" i="36" s="1"/>
  <c r="F41" i="36"/>
  <c r="F40" i="36"/>
  <c r="G15" i="36"/>
  <c r="H15" i="36"/>
  <c r="J15" i="36"/>
  <c r="L15" i="36"/>
  <c r="F15" i="36"/>
  <c r="B17" i="36"/>
  <c r="C17" i="36"/>
  <c r="G41" i="36" l="1"/>
  <c r="G39" i="36" s="1"/>
  <c r="H41" i="36"/>
  <c r="I41" i="36"/>
  <c r="J41" i="36"/>
  <c r="J39" i="36" s="1"/>
  <c r="K41" i="36"/>
  <c r="L41" i="36"/>
  <c r="L39" i="36" s="1"/>
  <c r="G43" i="36"/>
  <c r="G42" i="36" s="1"/>
  <c r="H43" i="36"/>
  <c r="H42" i="36" s="1"/>
  <c r="I43" i="36"/>
  <c r="I42" i="36" s="1"/>
  <c r="J43" i="36"/>
  <c r="J42" i="36" s="1"/>
  <c r="K43" i="36"/>
  <c r="K42" i="36" s="1"/>
  <c r="L43" i="36"/>
  <c r="L42" i="36" s="1"/>
  <c r="G33" i="36"/>
  <c r="G31" i="36" s="1"/>
  <c r="H33" i="36"/>
  <c r="H31" i="36" s="1"/>
  <c r="I33" i="36"/>
  <c r="I31" i="36" s="1"/>
  <c r="F33" i="36"/>
  <c r="F31" i="36" s="1"/>
  <c r="L38" i="36" l="1"/>
  <c r="J38" i="36"/>
  <c r="G38" i="36"/>
  <c r="K33" i="36" l="1"/>
  <c r="L33" i="36"/>
  <c r="B36" i="36" l="1"/>
  <c r="B37" i="36"/>
  <c r="B30" i="36"/>
  <c r="C30" i="36"/>
  <c r="B27" i="36"/>
  <c r="C27" i="36"/>
  <c r="B28" i="36"/>
  <c r="C28" i="36"/>
  <c r="B25" i="36"/>
  <c r="C25" i="36"/>
  <c r="B24" i="36"/>
  <c r="C24" i="36"/>
  <c r="B21" i="36"/>
  <c r="C21" i="36"/>
  <c r="D21" i="36"/>
  <c r="B22" i="36"/>
  <c r="C22" i="36"/>
  <c r="D22" i="36"/>
  <c r="B19" i="36"/>
  <c r="C19" i="36"/>
  <c r="D19" i="36"/>
  <c r="B20" i="36"/>
  <c r="C20" i="36"/>
  <c r="D20" i="36"/>
  <c r="G18" i="36" l="1"/>
  <c r="H18" i="36"/>
  <c r="I18" i="36"/>
  <c r="J18" i="36"/>
  <c r="K18" i="36"/>
  <c r="L18" i="36"/>
  <c r="G23" i="36"/>
  <c r="J23" i="36"/>
  <c r="L23" i="36"/>
  <c r="G26" i="36"/>
  <c r="H26" i="36"/>
  <c r="I26" i="36"/>
  <c r="J26" i="36"/>
  <c r="K26" i="36"/>
  <c r="L26" i="36"/>
  <c r="G29" i="36"/>
  <c r="H29" i="36"/>
  <c r="I29" i="36"/>
  <c r="J29" i="36"/>
  <c r="K29" i="36"/>
  <c r="L29" i="36"/>
  <c r="G35" i="36"/>
  <c r="H35" i="36"/>
  <c r="F35" i="36"/>
  <c r="F29" i="36"/>
  <c r="H24" i="36"/>
  <c r="I16" i="36"/>
  <c r="I40" i="36" s="1"/>
  <c r="I39" i="36" s="1"/>
  <c r="H40" i="36" l="1"/>
  <c r="H39" i="36" s="1"/>
  <c r="H38" i="36" s="1"/>
  <c r="I38" i="36"/>
  <c r="I15" i="36"/>
  <c r="J54" i="36"/>
  <c r="K16" i="36"/>
  <c r="F39" i="36"/>
  <c r="H23" i="36"/>
  <c r="K15" i="36" l="1"/>
  <c r="K24" i="36"/>
  <c r="I23" i="36"/>
  <c r="AK30" i="36"/>
  <c r="F18" i="36"/>
  <c r="F23" i="36"/>
  <c r="T20" i="36"/>
  <c r="T21" i="36"/>
  <c r="F26" i="36"/>
  <c r="F38" i="36"/>
  <c r="G47" i="36"/>
  <c r="H47" i="36"/>
  <c r="I47" i="36"/>
  <c r="J47" i="36"/>
  <c r="L47" i="36"/>
  <c r="K40" i="36" l="1"/>
  <c r="K39" i="36" s="1"/>
  <c r="K38" i="36" s="1"/>
  <c r="K47" i="36" s="1"/>
  <c r="I54" i="36"/>
  <c r="F47" i="36"/>
  <c r="K23" i="36"/>
  <c r="S13" i="36"/>
  <c r="U21" i="36" l="1"/>
  <c r="J47" i="33"/>
  <c r="G47" i="33"/>
  <c r="F47" i="33"/>
  <c r="L46" i="33"/>
  <c r="K46" i="33"/>
  <c r="J46" i="33"/>
  <c r="I46" i="33"/>
  <c r="H46" i="33"/>
  <c r="G46" i="33"/>
  <c r="F46" i="33"/>
  <c r="J44" i="33"/>
  <c r="G44" i="33"/>
  <c r="F44" i="33"/>
  <c r="J43" i="33"/>
  <c r="G43" i="33"/>
  <c r="F43" i="33"/>
  <c r="F45" i="33" l="1"/>
  <c r="F42" i="33"/>
  <c r="G45" i="33"/>
  <c r="G42" i="33"/>
  <c r="J41" i="33"/>
  <c r="G41" i="33"/>
  <c r="F41" i="33"/>
  <c r="J40" i="33" l="1"/>
  <c r="G40" i="33"/>
  <c r="F40" i="33"/>
  <c r="L37" i="33"/>
  <c r="L47" i="33" s="1"/>
  <c r="H37" i="33"/>
  <c r="I37" i="33" s="1"/>
  <c r="I47" i="33" s="1"/>
  <c r="J36" i="33"/>
  <c r="G36" i="33"/>
  <c r="F36" i="33"/>
  <c r="L35" i="33"/>
  <c r="K37" i="33" l="1"/>
  <c r="K47" i="33" s="1"/>
  <c r="I36" i="33"/>
  <c r="H36" i="33" s="1"/>
  <c r="L36" i="33"/>
  <c r="H47" i="33"/>
  <c r="I35" i="33"/>
  <c r="H35" i="33"/>
  <c r="L34" i="33" s="1"/>
  <c r="J34" i="33"/>
  <c r="G34" i="33"/>
  <c r="F34" i="33"/>
  <c r="L32" i="33"/>
  <c r="H32" i="33"/>
  <c r="I32" i="33" s="1"/>
  <c r="I30" i="33"/>
  <c r="H30" i="33"/>
  <c r="L29" i="33"/>
  <c r="H29" i="33"/>
  <c r="K29" i="33" s="1"/>
  <c r="I29" i="33" s="1"/>
  <c r="L28" i="33"/>
  <c r="H28" i="33"/>
  <c r="J27" i="33"/>
  <c r="G27" i="33"/>
  <c r="F27" i="33"/>
  <c r="L26" i="33"/>
  <c r="H26" i="33"/>
  <c r="I26" i="33" s="1"/>
  <c r="L25" i="33"/>
  <c r="H25" i="33"/>
  <c r="I25" i="33" s="1"/>
  <c r="J24" i="33"/>
  <c r="G24" i="33"/>
  <c r="F24" i="33"/>
  <c r="H43" i="33" l="1"/>
  <c r="H44" i="33"/>
  <c r="H27" i="33"/>
  <c r="L43" i="33"/>
  <c r="I44" i="33"/>
  <c r="K26" i="33"/>
  <c r="L24" i="33"/>
  <c r="L27" i="33"/>
  <c r="I34" i="33"/>
  <c r="K36" i="33"/>
  <c r="H24" i="33"/>
  <c r="K24" i="33" s="1"/>
  <c r="K28" i="33"/>
  <c r="K35" i="33"/>
  <c r="K34" i="33" s="1"/>
  <c r="H34" i="33"/>
  <c r="K32" i="33"/>
  <c r="L44" i="33"/>
  <c r="I24" i="33"/>
  <c r="K25" i="33"/>
  <c r="I28" i="33"/>
  <c r="K30" i="33"/>
  <c r="T23" i="33"/>
  <c r="K23" i="33"/>
  <c r="T22" i="33"/>
  <c r="L22" i="33"/>
  <c r="H22" i="33"/>
  <c r="H21" i="33" s="1"/>
  <c r="J21" i="33"/>
  <c r="G21" i="33"/>
  <c r="F21" i="33"/>
  <c r="L20" i="33"/>
  <c r="H20" i="33"/>
  <c r="I20" i="33" s="1"/>
  <c r="L19" i="33"/>
  <c r="H19" i="33"/>
  <c r="J18" i="33"/>
  <c r="G18" i="33"/>
  <c r="F18" i="33"/>
  <c r="L17" i="33"/>
  <c r="H17" i="33"/>
  <c r="K17" i="33" s="1"/>
  <c r="L16" i="33"/>
  <c r="H16" i="33"/>
  <c r="K16" i="33" s="1"/>
  <c r="I16" i="33" s="1"/>
  <c r="J15" i="33"/>
  <c r="G15" i="33"/>
  <c r="F15" i="33"/>
  <c r="F14" i="33"/>
  <c r="B14" i="33"/>
  <c r="Y41" i="36"/>
  <c r="K27" i="33" l="1"/>
  <c r="K19" i="33"/>
  <c r="H18" i="33"/>
  <c r="K20" i="33"/>
  <c r="L15" i="33"/>
  <c r="K43" i="33"/>
  <c r="H15" i="33"/>
  <c r="K22" i="33"/>
  <c r="I22" i="33" s="1"/>
  <c r="L41" i="33"/>
  <c r="L40" i="33" s="1"/>
  <c r="I19" i="33"/>
  <c r="I18" i="33" s="1"/>
  <c r="H41" i="33"/>
  <c r="H40" i="33" s="1"/>
  <c r="I17" i="33"/>
  <c r="I15" i="33" s="1"/>
  <c r="K15" i="33"/>
  <c r="L21" i="33"/>
  <c r="I43" i="33"/>
  <c r="I27" i="33"/>
  <c r="L18" i="33"/>
  <c r="K44" i="33"/>
  <c r="V33" i="36"/>
  <c r="I41" i="33" l="1"/>
  <c r="K18" i="33"/>
  <c r="K21" i="33"/>
  <c r="I21" i="33"/>
  <c r="I40" i="33"/>
  <c r="K41" i="33"/>
  <c r="K40" i="33" s="1"/>
  <c r="V41" i="36"/>
  <c r="I51" i="33" l="1"/>
  <c r="H51" i="33"/>
  <c r="G51" i="33"/>
  <c r="F51" i="33"/>
  <c r="G14" i="33"/>
  <c r="H14" i="33" s="1"/>
  <c r="I14" i="33" s="1"/>
  <c r="J14" i="33" s="1"/>
  <c r="K14" i="33" s="1"/>
  <c r="L14" i="33" s="1"/>
  <c r="M14" i="33" s="1"/>
</calcChain>
</file>

<file path=xl/sharedStrings.xml><?xml version="1.0" encoding="utf-8"?>
<sst xmlns="http://schemas.openxmlformats.org/spreadsheetml/2006/main" count="308" uniqueCount="215">
  <si>
    <t>Срок обучения 4 года</t>
  </si>
  <si>
    <t>Информатика</t>
  </si>
  <si>
    <t>"АЛМАТИНСКИЙ УНИВЕРСИТЕТ ЭНЕРГЕТИКИ И СВЯЗИ"</t>
  </si>
  <si>
    <t>Общее количество академических часов</t>
  </si>
  <si>
    <t>Inf 1102</t>
  </si>
  <si>
    <t>____________ С.В. Коньшин</t>
  </si>
  <si>
    <t>Число кредитов РК</t>
  </si>
  <si>
    <t>Число кредитов ECTS</t>
  </si>
  <si>
    <t>Цикл дисциплины</t>
  </si>
  <si>
    <t>ООД (ОК)</t>
  </si>
  <si>
    <t>Форма итогового контроля</t>
  </si>
  <si>
    <t>э</t>
  </si>
  <si>
    <t>№ n/n</t>
  </si>
  <si>
    <t>Итого за весь период обучения</t>
  </si>
  <si>
    <t>ДВО (КВ)</t>
  </si>
  <si>
    <t>Математика</t>
  </si>
  <si>
    <t>Языковая подготовка</t>
  </si>
  <si>
    <t>Наименование модуля, дисциплины</t>
  </si>
  <si>
    <t xml:space="preserve">Математика </t>
  </si>
  <si>
    <t>Мat 1201</t>
  </si>
  <si>
    <t>Семестр</t>
  </si>
  <si>
    <t>MSIB01</t>
  </si>
  <si>
    <t>MSIB02</t>
  </si>
  <si>
    <t>MSIB03</t>
  </si>
  <si>
    <t>MSIB04</t>
  </si>
  <si>
    <t>MSIB05</t>
  </si>
  <si>
    <t>MSIB07</t>
  </si>
  <si>
    <t>____________Е.Г. Сатимова</t>
  </si>
  <si>
    <t>1  курс</t>
  </si>
  <si>
    <t>20/33</t>
  </si>
  <si>
    <t>7</t>
  </si>
  <si>
    <t>Экзамены по семестрам</t>
  </si>
  <si>
    <t>Итого кредитов БД</t>
  </si>
  <si>
    <t>DM1206</t>
  </si>
  <si>
    <t>2</t>
  </si>
  <si>
    <t>1-2</t>
  </si>
  <si>
    <t>2/60</t>
  </si>
  <si>
    <t>3/90</t>
  </si>
  <si>
    <t xml:space="preserve">БЕКІТІЛДІ  </t>
  </si>
  <si>
    <t xml:space="preserve">    КОММЕРЦИЯЛЫҚ ЕМЕС АКЦИОНЕРЛІК ҚОҒАМ </t>
  </si>
  <si>
    <t>БЕКІТЕМІН</t>
  </si>
  <si>
    <t>Ғылыми Кеңестің      мәжілісінде</t>
  </si>
  <si>
    <t>«АЛМАТЫ ЭНЕРГЕТИКА ЖӘНЕ БАЙЛАНЫС УНИВЕРСИТЕТI»</t>
  </si>
  <si>
    <t>№_____  хаттама</t>
  </si>
  <si>
    <t>Жұмыстың оқу жоспары</t>
  </si>
  <si>
    <t xml:space="preserve">              ___  ____________  2014 ж.</t>
  </si>
  <si>
    <t xml:space="preserve"> жоғарғы білім мамандығы бойынша</t>
  </si>
  <si>
    <t xml:space="preserve">                                                              5В100200 - Ақпараттық қауіпсіздендіру жүйелері  мамандығы </t>
  </si>
  <si>
    <t>Оқу мерзімі 4 жыл</t>
  </si>
  <si>
    <t>Модуль коды                             Пән коды</t>
  </si>
  <si>
    <t>Модуль, пән атаулары</t>
  </si>
  <si>
    <t>Пән циклі</t>
  </si>
  <si>
    <t xml:space="preserve"> ҚР кредиттер саны</t>
  </si>
  <si>
    <t>ECTS-те кредиттер саны</t>
  </si>
  <si>
    <t>Академиялық сағаттардың жалпы көлемі</t>
  </si>
  <si>
    <t>Академиялық аудиториялық  жұмыстардың сағат саны</t>
  </si>
  <si>
    <t>Оқушының өзіндік жұмысы</t>
  </si>
  <si>
    <t>Курстық жұмыстар, курстық жобалар, ЕСЖ және семестрлік тапсырмалар</t>
  </si>
  <si>
    <t>СЕМЕСТРДЕГІ САБАҚТАРДЫҢ БӨЛІНУІ  СЕМЕСТРДЕГІ КОНТАКТІЛІ САҒАТТАР</t>
  </si>
  <si>
    <t>Соңғы бақылау формасы</t>
  </si>
  <si>
    <t>Кафедралар</t>
  </si>
  <si>
    <t>оның ішінде БМЖС</t>
  </si>
  <si>
    <t xml:space="preserve">Зертханалық сабақтар сағатын қоса есептегенде </t>
  </si>
  <si>
    <t>ОӨЖ барлығы</t>
  </si>
  <si>
    <t xml:space="preserve">оның ішінде СОӨЖ </t>
  </si>
  <si>
    <t xml:space="preserve">Әлеуметтік және жалпы білім беру пәндері </t>
  </si>
  <si>
    <t>КТ 1101</t>
  </si>
  <si>
    <t>Қазақстан тарихы</t>
  </si>
  <si>
    <t>ЖБД (МК)</t>
  </si>
  <si>
    <t>Мем.</t>
  </si>
  <si>
    <t>ӘП</t>
  </si>
  <si>
    <t>е</t>
  </si>
  <si>
    <t>Тілдерге дайындық</t>
  </si>
  <si>
    <t>K(O)T1106</t>
  </si>
  <si>
    <t>ОжКТ</t>
  </si>
  <si>
    <t>БП (МК)</t>
  </si>
  <si>
    <t>Бағдарламалық қамтамасыз етудiң әзiрлеуiнің технологиясы</t>
  </si>
  <si>
    <t>ATzhB 1203</t>
  </si>
  <si>
    <t xml:space="preserve">Алгоритмдік тілдер және бағдарламалау </t>
  </si>
  <si>
    <t>Таңдау бойынша</t>
  </si>
  <si>
    <t>БП(ТК)</t>
  </si>
  <si>
    <t>ПП(ТК)</t>
  </si>
  <si>
    <t>БЖД, экология және ОР</t>
  </si>
  <si>
    <t>TKN 1103</t>
  </si>
  <si>
    <t xml:space="preserve">Тіршілік қауіпсіздігі негіздері </t>
  </si>
  <si>
    <t>EzhTD 1105</t>
  </si>
  <si>
    <t>Экология және тұрақты даму</t>
  </si>
  <si>
    <t>ЖМ</t>
  </si>
  <si>
    <t>Дискретті математика</t>
  </si>
  <si>
    <t>ITzhMS1224</t>
  </si>
  <si>
    <t>Ықтималдықтар теориясы және математикалық статистика</t>
  </si>
  <si>
    <t>MSIB06</t>
  </si>
  <si>
    <t>Физика және электроника</t>
  </si>
  <si>
    <t>Fiz 1202</t>
  </si>
  <si>
    <t>Физика</t>
  </si>
  <si>
    <t>Ф</t>
  </si>
  <si>
    <t>МАмандыққа енгізу. Ақпаратты қорғау және қауіпсіздік әдістері</t>
  </si>
  <si>
    <t>AKzhK1303</t>
  </si>
  <si>
    <t>Ақпараттық қауіпсіздікке және қорғауға кіріспе</t>
  </si>
  <si>
    <t>РК/ЕСТS теориялық оқытудың қорытындысы</t>
  </si>
  <si>
    <t>ЖБП қорытындысы</t>
  </si>
  <si>
    <t>ПП кредиттерінің қорытындысы</t>
  </si>
  <si>
    <t>ПП(МК) міндетті компонент</t>
  </si>
  <si>
    <t>Вариативті компонент  ПП(ВК)</t>
  </si>
  <si>
    <t>Семестр бойынша емтихан</t>
  </si>
  <si>
    <t>Өндірістік практика</t>
  </si>
  <si>
    <t>ОП</t>
  </si>
  <si>
    <t>DSH1401</t>
  </si>
  <si>
    <t>Дене шынықтыру</t>
  </si>
  <si>
    <t xml:space="preserve">ОКТ </t>
  </si>
  <si>
    <t>ФТ</t>
  </si>
  <si>
    <t>Барлық оқу уақыт аралығындағы қорытынды</t>
  </si>
  <si>
    <t>ОӘЖ  проректоры</t>
  </si>
  <si>
    <t>Академиялық дәреже:  5B100200  - "Ақпараттық қауіпсіздендіру жүйелері " мамандығы бойынша техника және технология бакалавры</t>
  </si>
  <si>
    <t>18/29</t>
  </si>
  <si>
    <t xml:space="preserve"> Академиялық дәреже:  5B100200  - "Ақпараттық қауіпсіздендіру жүйелері " мамандығы бойынша әскери іс және қауіпсіздік бакалавры</t>
  </si>
  <si>
    <t xml:space="preserve"> "___" __________  2015 ж.</t>
  </si>
  <si>
    <t>1,5/0/1,5</t>
  </si>
  <si>
    <t>1/0/1</t>
  </si>
  <si>
    <t>0/0/3</t>
  </si>
  <si>
    <t>1,5/0/0,5</t>
  </si>
  <si>
    <t>СЕМЕСТРДЕГІ САБАҚТАРДЫҢ БӨЛІНУІ  АПТАДАҒЫ КОНТАКТІЛІ САҒАТТАР</t>
  </si>
  <si>
    <t>КИҚ кафедрасы меңгерушісі</t>
  </si>
  <si>
    <t>2/2/0</t>
  </si>
  <si>
    <t>2/2/1</t>
  </si>
  <si>
    <t>2/1/0,5</t>
  </si>
  <si>
    <t>Орыс тілі</t>
  </si>
  <si>
    <t>ОP1408</t>
  </si>
  <si>
    <t>ГКжКОК</t>
  </si>
  <si>
    <t>КжИК</t>
  </si>
  <si>
    <t>2д/с</t>
  </si>
  <si>
    <t>д/с</t>
  </si>
  <si>
    <t>Элеуметтаку</t>
  </si>
  <si>
    <t>Ele1104</t>
  </si>
  <si>
    <t>БП кредиттер қорытындысы</t>
  </si>
  <si>
    <t>БП (МК) міндетті компоненті</t>
  </si>
  <si>
    <t>БП вариативті компоненті (ВК)</t>
  </si>
  <si>
    <t>Современная история Казахстана</t>
  </si>
  <si>
    <t>SIK 1101</t>
  </si>
  <si>
    <t>2/0/1</t>
  </si>
  <si>
    <t>1/2/0</t>
  </si>
  <si>
    <t>Число часов  аудиторной работы</t>
  </si>
  <si>
    <t>____________Р.Р. Мухамеджанова</t>
  </si>
  <si>
    <t>ЯЗ</t>
  </si>
  <si>
    <t>ОӘД  директоры</t>
  </si>
  <si>
    <t xml:space="preserve">РЖБФ деканы </t>
  </si>
  <si>
    <t>___________ У.И.Медеуов</t>
  </si>
  <si>
    <t xml:space="preserve"> 2017 түскен жылы (1 курс)</t>
  </si>
  <si>
    <t>Социальные и общеобразовательные дисциплины</t>
  </si>
  <si>
    <t>Ректор  ___________С.Сагинтаева</t>
  </si>
  <si>
    <t>_____ ___________ 2017ж.</t>
  </si>
  <si>
    <t xml:space="preserve">  2017/18 оқу жылы</t>
  </si>
  <si>
    <t>ДиФЗ</t>
  </si>
  <si>
    <t>Физическая культура</t>
  </si>
  <si>
    <t xml:space="preserve">       НЕКОММЕРЧЕСКОЕ АКЦИОНЕРНОЕ ОБЩЕСТВО</t>
  </si>
  <si>
    <t>Утверждаю</t>
  </si>
  <si>
    <t>Ректор АУЭС  __________С.Сагинтаева</t>
  </si>
  <si>
    <t>РАБОЧИЙ УЧЕБНЫЙ ПЛАН</t>
  </si>
  <si>
    <t>Код модуля                             Код дисциплины</t>
  </si>
  <si>
    <t xml:space="preserve">Самостоятельная работа обучающегося </t>
  </si>
  <si>
    <t>Семестровые, РГР, курсовые работы</t>
  </si>
  <si>
    <r>
      <t>РАСПРЕДЕЛЕНИЕ ЗАНЯТИЙ ПО</t>
    </r>
    <r>
      <rPr>
        <b/>
        <u/>
        <sz val="32"/>
        <rFont val="Times New Roman"/>
        <family val="1"/>
        <charset val="204"/>
      </rPr>
      <t xml:space="preserve"> СЕМЕСТРАМ</t>
    </r>
    <r>
      <rPr>
        <b/>
        <sz val="32"/>
        <rFont val="Times New Roman"/>
        <family val="1"/>
        <charset val="204"/>
      </rPr>
      <t xml:space="preserve"> КОНТАКТНЫХ ЧАСОВ В НЕДЕЛЮ</t>
    </r>
  </si>
  <si>
    <t>Ответственные кафедры</t>
  </si>
  <si>
    <t>В том числе СРСП           (академ. часы)</t>
  </si>
  <si>
    <t>1 курс</t>
  </si>
  <si>
    <t>1         лек/лаб/пр</t>
  </si>
  <si>
    <t>2           лек/лаб/пр</t>
  </si>
  <si>
    <t>Проректор по АД _________ С. Коньшин</t>
  </si>
  <si>
    <t>г.э.</t>
  </si>
  <si>
    <t>СИБ</t>
  </si>
  <si>
    <t>ИКК</t>
  </si>
  <si>
    <t>MSIB12</t>
  </si>
  <si>
    <t>МММ</t>
  </si>
  <si>
    <t>Директор ДАВ ____________Р. Мухамеджанова</t>
  </si>
  <si>
    <t>0/0/2</t>
  </si>
  <si>
    <t>1/0/0</t>
  </si>
  <si>
    <t>Аудиторные часы</t>
  </si>
  <si>
    <t>Контактные часы. Экзамены</t>
  </si>
  <si>
    <t xml:space="preserve">Всего СРО </t>
  </si>
  <si>
    <t>1/0/2</t>
  </si>
  <si>
    <t>1</t>
  </si>
  <si>
    <t>FK</t>
  </si>
  <si>
    <t xml:space="preserve"> Производственная практика</t>
  </si>
  <si>
    <t>Физика и электроника</t>
  </si>
  <si>
    <t>Программное обеспечение кибербезопасности</t>
  </si>
  <si>
    <t>Итого кредитов ООД</t>
  </si>
  <si>
    <t>обязательный компонент (ОК)</t>
  </si>
  <si>
    <t>30/30</t>
  </si>
  <si>
    <t>д/з</t>
  </si>
  <si>
    <t>12+3д/з</t>
  </si>
  <si>
    <t>PP 1211</t>
  </si>
  <si>
    <t>2/1/0</t>
  </si>
  <si>
    <t>отчет</t>
  </si>
  <si>
    <t>0/0/1</t>
  </si>
  <si>
    <t>компонент по выбору (КВ)</t>
  </si>
  <si>
    <t>Итого кредитов РК/ЕСТS</t>
  </si>
  <si>
    <t>обязательный компонент  (ОК)</t>
  </si>
  <si>
    <t>БД(ОК)</t>
  </si>
  <si>
    <t>БД (ОК)</t>
  </si>
  <si>
    <t>ООД(КВ)</t>
  </si>
  <si>
    <t>Учебная практика. Основы компьютерной графики</t>
  </si>
  <si>
    <t>Введение в специальность. Методы защиты и безопасности информации</t>
  </si>
  <si>
    <t>OIPTV 1215</t>
  </si>
  <si>
    <t>Основы IP-телефонии, видеосвязи</t>
  </si>
  <si>
    <t>БД(КВ)</t>
  </si>
  <si>
    <t>7+д/з</t>
  </si>
  <si>
    <t>5+2д/з</t>
  </si>
  <si>
    <t xml:space="preserve"> 2020 год поступления (1 курс)</t>
  </si>
  <si>
    <t>на 2020/21 уч.год</t>
  </si>
  <si>
    <t>"___"  __________2020 г.</t>
  </si>
  <si>
    <t>Директор ИИТ___________ Т. Картбаев</t>
  </si>
  <si>
    <t>Зав.кафедрой ИСК _________Г.Кашаганова</t>
  </si>
  <si>
    <t xml:space="preserve">                   по   образовательной программе  "6В06104 - Системы информационной безопасности"</t>
  </si>
  <si>
    <t xml:space="preserve">          Группа образовательных программ: "B061 - Информационно коммуникационные технологии"</t>
  </si>
  <si>
    <t>Присуждаемая степень: бакалавр в области ИКТ по ОП  "6В06104 - Системы информационной безопасности"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</si>
</sst>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4" x14ac:knownFonts="1">
    <font>
      <sz val="10"/>
      <name val="Arial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</font>
    <font>
      <b/>
      <sz val="24"/>
      <name val="Times New Roman"/>
      <family val="1"/>
      <charset val="204"/>
    </font>
    <font>
      <sz val="16"/>
      <name val="Times New Roman"/>
      <family val="1"/>
    </font>
    <font>
      <i/>
      <sz val="16"/>
      <name val="Times New Roman"/>
      <family val="1"/>
    </font>
    <font>
      <sz val="18"/>
      <name val="Arial"/>
      <family val="2"/>
      <charset val="204"/>
    </font>
    <font>
      <b/>
      <sz val="18"/>
      <name val="Times New Roman"/>
      <family val="1"/>
    </font>
    <font>
      <sz val="22"/>
      <name val="Arial Cyr"/>
      <family val="2"/>
      <charset val="204"/>
    </font>
    <font>
      <sz val="22"/>
      <name val="Times New Roman"/>
      <family val="1"/>
      <charset val="204"/>
    </font>
    <font>
      <sz val="22"/>
      <name val="Times New Roman"/>
      <family val="1"/>
    </font>
    <font>
      <sz val="22"/>
      <name val="Arial"/>
      <family val="2"/>
      <charset val="204"/>
    </font>
    <font>
      <b/>
      <sz val="22"/>
      <name val="Times New Roman"/>
      <family val="1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name val="Arial Cyr"/>
      <family val="2"/>
      <charset val="204"/>
    </font>
    <font>
      <sz val="2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36"/>
      <name val="Times New Roman"/>
      <family val="1"/>
      <charset val="204"/>
    </font>
    <font>
      <sz val="36"/>
      <name val="Arial Cyr"/>
      <family val="2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36"/>
      <name val="Times New Roman"/>
      <family val="1"/>
    </font>
    <font>
      <b/>
      <sz val="32"/>
      <name val="Times New Roman"/>
      <family val="1"/>
      <charset val="204"/>
    </font>
    <font>
      <b/>
      <u/>
      <sz val="32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0" fillId="0" borderId="0" applyFont="0" applyFill="0" applyBorder="0" applyAlignment="0" applyProtection="0"/>
    <xf numFmtId="0" fontId="30" fillId="0" borderId="0"/>
  </cellStyleXfs>
  <cellXfs count="5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4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3" fillId="5" borderId="2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0" fontId="25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7" borderId="0" xfId="0" applyFont="1" applyFill="1" applyAlignment="1">
      <alignment vertical="center"/>
    </xf>
    <xf numFmtId="0" fontId="15" fillId="7" borderId="0" xfId="0" applyFont="1" applyFill="1" applyAlignment="1"/>
    <xf numFmtId="0" fontId="20" fillId="7" borderId="0" xfId="0" applyFont="1" applyFill="1" applyBorder="1"/>
    <xf numFmtId="0" fontId="13" fillId="7" borderId="0" xfId="0" applyFont="1" applyFill="1" applyAlignment="1">
      <alignment horizontal="left" vertical="center"/>
    </xf>
    <xf numFmtId="0" fontId="13" fillId="7" borderId="0" xfId="0" applyFont="1" applyFill="1" applyAlignment="1"/>
    <xf numFmtId="0" fontId="21" fillId="7" borderId="0" xfId="0" applyFont="1" applyFill="1" applyBorder="1"/>
    <xf numFmtId="0" fontId="13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5" fillId="7" borderId="0" xfId="0" applyFont="1" applyFill="1" applyBorder="1"/>
    <xf numFmtId="0" fontId="25" fillId="7" borderId="0" xfId="0" applyFont="1" applyFill="1" applyBorder="1"/>
    <xf numFmtId="0" fontId="13" fillId="7" borderId="0" xfId="0" applyFont="1" applyFill="1" applyBorder="1"/>
    <xf numFmtId="0" fontId="13" fillId="7" borderId="0" xfId="0" applyFont="1" applyFill="1" applyAlignment="1">
      <alignment vertical="center"/>
    </xf>
    <xf numFmtId="0" fontId="15" fillId="7" borderId="0" xfId="0" applyFont="1" applyFill="1" applyAlignment="1">
      <alignment horizontal="left" vertical="center"/>
    </xf>
    <xf numFmtId="0" fontId="27" fillId="7" borderId="0" xfId="0" applyFont="1" applyFill="1" applyBorder="1"/>
    <xf numFmtId="0" fontId="27" fillId="0" borderId="0" xfId="0" applyFont="1" applyBorder="1"/>
    <xf numFmtId="0" fontId="15" fillId="7" borderId="0" xfId="0" applyFont="1" applyFill="1"/>
    <xf numFmtId="0" fontId="15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5" fillId="7" borderId="0" xfId="0" applyFont="1" applyFill="1" applyBorder="1" applyAlignment="1">
      <alignment wrapText="1"/>
    </xf>
    <xf numFmtId="0" fontId="13" fillId="7" borderId="0" xfId="0" applyFont="1" applyFill="1" applyBorder="1" applyAlignment="1">
      <alignment wrapText="1"/>
    </xf>
    <xf numFmtId="0" fontId="15" fillId="7" borderId="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horizontal="left" vertical="center" wrapText="1" shrinkToFit="1"/>
    </xf>
    <xf numFmtId="0" fontId="21" fillId="7" borderId="36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/>
    </xf>
    <xf numFmtId="0" fontId="13" fillId="7" borderId="17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" fontId="13" fillId="7" borderId="15" xfId="0" applyNumberFormat="1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left" vertical="center" wrapText="1"/>
    </xf>
    <xf numFmtId="0" fontId="25" fillId="7" borderId="16" xfId="0" applyFont="1" applyFill="1" applyBorder="1" applyAlignment="1">
      <alignment wrapText="1"/>
    </xf>
    <xf numFmtId="0" fontId="13" fillId="7" borderId="2" xfId="0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vertical="center" wrapText="1"/>
    </xf>
    <xf numFmtId="1" fontId="13" fillId="7" borderId="19" xfId="0" applyNumberFormat="1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horizontal="left"/>
    </xf>
    <xf numFmtId="49" fontId="13" fillId="7" borderId="4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left"/>
    </xf>
    <xf numFmtId="49" fontId="13" fillId="7" borderId="17" xfId="0" applyNumberFormat="1" applyFont="1" applyFill="1" applyBorder="1" applyAlignment="1">
      <alignment horizontal="center" vertical="center"/>
    </xf>
    <xf numFmtId="1" fontId="13" fillId="7" borderId="17" xfId="0" applyNumberFormat="1" applyFont="1" applyFill="1" applyBorder="1" applyAlignment="1">
      <alignment horizontal="center" vertical="center"/>
    </xf>
    <xf numFmtId="49" fontId="13" fillId="7" borderId="24" xfId="0" applyNumberFormat="1" applyFont="1" applyFill="1" applyBorder="1" applyAlignment="1">
      <alignment horizontal="center" vertical="center"/>
    </xf>
    <xf numFmtId="1" fontId="13" fillId="7" borderId="24" xfId="0" applyNumberFormat="1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left"/>
    </xf>
    <xf numFmtId="49" fontId="21" fillId="7" borderId="23" xfId="0" applyNumberFormat="1" applyFont="1" applyFill="1" applyBorder="1" applyAlignment="1">
      <alignment horizontal="center" vertical="center"/>
    </xf>
    <xf numFmtId="1" fontId="21" fillId="7" borderId="21" xfId="0" applyNumberFormat="1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left" vertical="center"/>
    </xf>
    <xf numFmtId="0" fontId="15" fillId="8" borderId="24" xfId="0" applyFont="1" applyFill="1" applyBorder="1" applyAlignment="1"/>
    <xf numFmtId="0" fontId="12" fillId="8" borderId="24" xfId="0" applyFont="1" applyFill="1" applyBorder="1" applyAlignment="1">
      <alignment vertical="center"/>
    </xf>
    <xf numFmtId="1" fontId="13" fillId="8" borderId="17" xfId="0" applyNumberFormat="1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/>
    <xf numFmtId="0" fontId="12" fillId="7" borderId="0" xfId="0" applyFont="1" applyFill="1" applyBorder="1" applyAlignment="1">
      <alignment vertical="center"/>
    </xf>
    <xf numFmtId="1" fontId="12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/>
    <xf numFmtId="0" fontId="9" fillId="7" borderId="0" xfId="0" applyFont="1" applyFill="1" applyBorder="1"/>
    <xf numFmtId="0" fontId="15" fillId="7" borderId="0" xfId="0" applyNumberFormat="1" applyFont="1" applyFill="1" applyBorder="1" applyAlignment="1">
      <alignment horizontal="left" wrapText="1"/>
    </xf>
    <xf numFmtId="0" fontId="12" fillId="7" borderId="0" xfId="0" applyFont="1" applyFill="1" applyBorder="1" applyAlignment="1"/>
    <xf numFmtId="0" fontId="12" fillId="7" borderId="0" xfId="0" applyNumberFormat="1" applyFont="1" applyFill="1" applyBorder="1" applyAlignment="1">
      <alignment wrapText="1"/>
    </xf>
    <xf numFmtId="0" fontId="9" fillId="7" borderId="0" xfId="0" applyFont="1" applyFill="1" applyAlignment="1">
      <alignment horizontal="center"/>
    </xf>
    <xf numFmtId="0" fontId="12" fillId="7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/>
    </xf>
    <xf numFmtId="0" fontId="15" fillId="7" borderId="0" xfId="0" applyNumberFormat="1" applyFont="1" applyFill="1" applyBorder="1" applyAlignment="1">
      <alignment wrapText="1"/>
    </xf>
    <xf numFmtId="0" fontId="9" fillId="7" borderId="0" xfId="0" applyFont="1" applyFill="1" applyBorder="1" applyAlignment="1">
      <alignment horizontal="center" wrapText="1"/>
    </xf>
    <xf numFmtId="0" fontId="21" fillId="8" borderId="31" xfId="0" applyFont="1" applyFill="1" applyBorder="1" applyAlignment="1">
      <alignment horizontal="center" vertical="center" wrapText="1" shrinkToFit="1"/>
    </xf>
    <xf numFmtId="0" fontId="13" fillId="8" borderId="21" xfId="0" applyFont="1" applyFill="1" applyBorder="1" applyAlignment="1">
      <alignment horizontal="center" vertical="center" wrapText="1" shrinkToFit="1"/>
    </xf>
    <xf numFmtId="0" fontId="15" fillId="8" borderId="21" xfId="0" applyFont="1" applyFill="1" applyBorder="1" applyAlignment="1">
      <alignment horizontal="center" vertical="center" wrapText="1" shrinkToFit="1"/>
    </xf>
    <xf numFmtId="0" fontId="21" fillId="8" borderId="21" xfId="0" applyFont="1" applyFill="1" applyBorder="1" applyAlignment="1">
      <alignment horizontal="center" vertical="center" wrapText="1" shrinkToFit="1"/>
    </xf>
    <xf numFmtId="0" fontId="21" fillId="8" borderId="27" xfId="0" applyFont="1" applyFill="1" applyBorder="1" applyAlignment="1">
      <alignment horizontal="center" vertical="center" wrapText="1" shrinkToFit="1"/>
    </xf>
    <xf numFmtId="0" fontId="21" fillId="7" borderId="16" xfId="0" applyFont="1" applyFill="1" applyBorder="1" applyAlignment="1">
      <alignment horizontal="center" vertical="center" wrapText="1" shrinkToFit="1"/>
    </xf>
    <xf numFmtId="0" fontId="21" fillId="7" borderId="2" xfId="0" applyFont="1" applyFill="1" applyBorder="1" applyAlignment="1">
      <alignment horizontal="left" vertical="center" wrapText="1" shrinkToFit="1"/>
    </xf>
    <xf numFmtId="0" fontId="21" fillId="7" borderId="2" xfId="0" applyFont="1" applyFill="1" applyBorder="1" applyAlignment="1">
      <alignment horizontal="center" vertical="center" wrapText="1" shrinkToFit="1"/>
    </xf>
    <xf numFmtId="0" fontId="21" fillId="7" borderId="2" xfId="0" applyNumberFormat="1" applyFont="1" applyFill="1" applyBorder="1" applyAlignment="1">
      <alignment horizontal="center" vertical="center" wrapText="1" shrinkToFit="1"/>
    </xf>
    <xf numFmtId="0" fontId="21" fillId="7" borderId="28" xfId="0" applyFont="1" applyFill="1" applyBorder="1" applyAlignment="1">
      <alignment horizontal="center" vertical="center" wrapText="1" shrinkToFit="1"/>
    </xf>
    <xf numFmtId="0" fontId="21" fillId="7" borderId="19" xfId="0" applyFont="1" applyFill="1" applyBorder="1" applyAlignment="1">
      <alignment horizontal="left" vertical="center" wrapText="1" shrinkToFit="1"/>
    </xf>
    <xf numFmtId="0" fontId="21" fillId="7" borderId="19" xfId="0" applyFont="1" applyFill="1" applyBorder="1" applyAlignment="1">
      <alignment horizontal="center" vertical="center" wrapText="1" shrinkToFit="1"/>
    </xf>
    <xf numFmtId="0" fontId="21" fillId="6" borderId="2" xfId="0" applyFont="1" applyFill="1" applyBorder="1" applyAlignment="1">
      <alignment horizontal="left" vertical="center" wrapText="1" shrinkToFit="1"/>
    </xf>
    <xf numFmtId="0" fontId="22" fillId="7" borderId="2" xfId="0" applyFont="1" applyFill="1" applyBorder="1" applyAlignment="1">
      <alignment horizontal="center" vertical="center" wrapText="1" shrinkToFit="1"/>
    </xf>
    <xf numFmtId="1" fontId="21" fillId="7" borderId="2" xfId="0" applyNumberFormat="1" applyFont="1" applyFill="1" applyBorder="1" applyAlignment="1">
      <alignment horizontal="center" vertical="center" wrapText="1" shrinkToFit="1"/>
    </xf>
    <xf numFmtId="0" fontId="22" fillId="7" borderId="16" xfId="0" applyFont="1" applyFill="1" applyBorder="1" applyAlignment="1">
      <alignment horizontal="center" vertical="center" wrapText="1" shrinkToFit="1"/>
    </xf>
    <xf numFmtId="0" fontId="25" fillId="7" borderId="19" xfId="0" applyFont="1" applyFill="1" applyBorder="1" applyAlignment="1">
      <alignment horizontal="left" vertical="center" wrapText="1" shrinkToFit="1"/>
    </xf>
    <xf numFmtId="0" fontId="25" fillId="7" borderId="23" xfId="0" applyFont="1" applyFill="1" applyBorder="1" applyAlignment="1">
      <alignment horizontal="left" vertical="center" wrapText="1" shrinkToFit="1"/>
    </xf>
    <xf numFmtId="0" fontId="22" fillId="7" borderId="37" xfId="0" applyFont="1" applyFill="1" applyBorder="1" applyAlignment="1">
      <alignment horizontal="center" vertical="center" wrapText="1" shrinkToFit="1"/>
    </xf>
    <xf numFmtId="0" fontId="15" fillId="8" borderId="21" xfId="0" applyFont="1" applyFill="1" applyBorder="1" applyAlignment="1">
      <alignment horizontal="center" wrapText="1" shrinkToFit="1"/>
    </xf>
    <xf numFmtId="0" fontId="21" fillId="8" borderId="27" xfId="0" applyFont="1" applyFill="1" applyBorder="1" applyAlignment="1">
      <alignment horizontal="center" wrapText="1" shrinkToFit="1"/>
    </xf>
    <xf numFmtId="0" fontId="22" fillId="6" borderId="2" xfId="0" applyFont="1" applyFill="1" applyBorder="1" applyAlignment="1">
      <alignment horizontal="center" vertical="center" wrapText="1" shrinkToFit="1"/>
    </xf>
    <xf numFmtId="0" fontId="26" fillId="6" borderId="2" xfId="0" applyFont="1" applyFill="1" applyBorder="1" applyAlignment="1">
      <alignment horizontal="left" vertical="center" wrapText="1" shrinkToFit="1"/>
    </xf>
    <xf numFmtId="0" fontId="21" fillId="6" borderId="2" xfId="0" applyFont="1" applyFill="1" applyBorder="1" applyAlignment="1">
      <alignment horizontal="center" vertical="center" wrapText="1" shrinkToFit="1"/>
    </xf>
    <xf numFmtId="1" fontId="21" fillId="6" borderId="2" xfId="0" applyNumberFormat="1" applyFont="1" applyFill="1" applyBorder="1" applyAlignment="1">
      <alignment horizontal="center" vertical="center" wrapText="1" shrinkToFit="1"/>
    </xf>
    <xf numFmtId="0" fontId="21" fillId="6" borderId="19" xfId="0" applyFont="1" applyFill="1" applyBorder="1" applyAlignment="1">
      <alignment horizontal="center" vertical="center" wrapText="1" shrinkToFit="1"/>
    </xf>
    <xf numFmtId="0" fontId="22" fillId="7" borderId="34" xfId="0" applyFont="1" applyFill="1" applyBorder="1" applyAlignment="1">
      <alignment horizontal="center" vertical="center" wrapText="1" shrinkToFit="1"/>
    </xf>
    <xf numFmtId="0" fontId="22" fillId="7" borderId="32" xfId="0" applyFont="1" applyFill="1" applyBorder="1" applyAlignment="1">
      <alignment horizontal="center" vertical="center" wrapText="1" shrinkToFit="1"/>
    </xf>
    <xf numFmtId="0" fontId="21" fillId="7" borderId="38" xfId="0" applyFont="1" applyFill="1" applyBorder="1" applyAlignment="1">
      <alignment horizontal="center" vertical="center" wrapText="1" shrinkToFit="1"/>
    </xf>
    <xf numFmtId="0" fontId="22" fillId="6" borderId="37" xfId="0" applyFont="1" applyFill="1" applyBorder="1" applyAlignment="1">
      <alignment horizontal="center" vertical="center" wrapText="1" shrinkToFit="1"/>
    </xf>
    <xf numFmtId="0" fontId="22" fillId="8" borderId="2" xfId="0" applyFont="1" applyFill="1" applyBorder="1" applyAlignment="1">
      <alignment horizontal="center" vertical="center" wrapText="1" shrinkToFit="1"/>
    </xf>
    <xf numFmtId="0" fontId="13" fillId="8" borderId="2" xfId="0" applyFont="1" applyFill="1" applyBorder="1" applyAlignment="1">
      <alignment horizontal="center" vertical="center" wrapText="1" shrinkToFit="1"/>
    </xf>
    <xf numFmtId="0" fontId="15" fillId="8" borderId="2" xfId="0" applyFont="1" applyFill="1" applyBorder="1" applyAlignment="1">
      <alignment horizontal="center" vertical="center" wrapText="1" shrinkToFit="1"/>
    </xf>
    <xf numFmtId="0" fontId="21" fillId="8" borderId="2" xfId="0" applyFont="1" applyFill="1" applyBorder="1" applyAlignment="1">
      <alignment horizontal="center" vertical="center" wrapText="1" shrinkToFit="1"/>
    </xf>
    <xf numFmtId="1" fontId="13" fillId="8" borderId="2" xfId="0" applyNumberFormat="1" applyFont="1" applyFill="1" applyBorder="1" applyAlignment="1">
      <alignment horizontal="center" vertical="center" wrapText="1" shrinkToFit="1"/>
    </xf>
    <xf numFmtId="0" fontId="21" fillId="8" borderId="28" xfId="0" applyFont="1" applyFill="1" applyBorder="1" applyAlignment="1">
      <alignment horizontal="center" vertical="center" wrapText="1" shrinkToFit="1"/>
    </xf>
    <xf numFmtId="0" fontId="22" fillId="7" borderId="36" xfId="0" applyFont="1" applyFill="1" applyBorder="1" applyAlignment="1">
      <alignment horizontal="center" vertical="center" wrapText="1" shrinkToFit="1"/>
    </xf>
    <xf numFmtId="0" fontId="21" fillId="7" borderId="23" xfId="0" applyFont="1" applyFill="1" applyBorder="1" applyAlignment="1">
      <alignment horizontal="left" vertical="center" wrapText="1" shrinkToFit="1"/>
    </xf>
    <xf numFmtId="0" fontId="21" fillId="7" borderId="23" xfId="0" applyFont="1" applyFill="1" applyBorder="1" applyAlignment="1">
      <alignment horizontal="center" vertical="center" wrapText="1" shrinkToFit="1"/>
    </xf>
    <xf numFmtId="1" fontId="21" fillId="7" borderId="23" xfId="0" applyNumberFormat="1" applyFont="1" applyFill="1" applyBorder="1" applyAlignment="1">
      <alignment horizontal="center" vertical="center" wrapText="1" shrinkToFit="1"/>
    </xf>
    <xf numFmtId="0" fontId="21" fillId="7" borderId="23" xfId="0" applyNumberFormat="1" applyFont="1" applyFill="1" applyBorder="1" applyAlignment="1">
      <alignment horizontal="center" vertical="center" wrapText="1" shrinkToFit="1"/>
    </xf>
    <xf numFmtId="0" fontId="21" fillId="7" borderId="39" xfId="0" applyFont="1" applyFill="1" applyBorder="1" applyAlignment="1">
      <alignment horizontal="center" vertical="center" wrapText="1" shrinkToFit="1"/>
    </xf>
    <xf numFmtId="0" fontId="21" fillId="6" borderId="2" xfId="0" applyNumberFormat="1" applyFont="1" applyFill="1" applyBorder="1" applyAlignment="1">
      <alignment horizontal="center" vertical="center" wrapText="1" shrinkToFit="1"/>
    </xf>
    <xf numFmtId="0" fontId="22" fillId="7" borderId="19" xfId="0" applyFont="1" applyFill="1" applyBorder="1" applyAlignment="1">
      <alignment horizontal="left" vertical="center" wrapText="1" shrinkToFit="1"/>
    </xf>
    <xf numFmtId="0" fontId="22" fillId="7" borderId="23" xfId="0" applyNumberFormat="1" applyFont="1" applyFill="1" applyBorder="1" applyAlignment="1">
      <alignment horizontal="center" vertical="center" wrapText="1" shrinkToFit="1"/>
    </xf>
    <xf numFmtId="1" fontId="22" fillId="7" borderId="23" xfId="0" applyNumberFormat="1" applyFont="1" applyFill="1" applyBorder="1" applyAlignment="1">
      <alignment horizontal="center" vertical="center" wrapText="1" shrinkToFit="1"/>
    </xf>
    <xf numFmtId="0" fontId="22" fillId="7" borderId="23" xfId="0" applyFont="1" applyFill="1" applyBorder="1" applyAlignment="1">
      <alignment horizontal="center" vertical="center" wrapText="1" shrinkToFit="1"/>
    </xf>
    <xf numFmtId="0" fontId="22" fillId="7" borderId="39" xfId="0" applyFont="1" applyFill="1" applyBorder="1" applyAlignment="1">
      <alignment horizontal="center" vertical="center" wrapText="1" shrinkToFit="1"/>
    </xf>
    <xf numFmtId="0" fontId="22" fillId="7" borderId="2" xfId="0" applyNumberFormat="1" applyFont="1" applyFill="1" applyBorder="1" applyAlignment="1">
      <alignment horizontal="center" vertical="center" wrapText="1" shrinkToFit="1"/>
    </xf>
    <xf numFmtId="1" fontId="22" fillId="7" borderId="2" xfId="0" applyNumberFormat="1" applyFont="1" applyFill="1" applyBorder="1" applyAlignment="1">
      <alignment horizontal="center" vertical="center" wrapText="1" shrinkToFit="1"/>
    </xf>
    <xf numFmtId="0" fontId="22" fillId="6" borderId="35" xfId="0" applyFont="1" applyFill="1" applyBorder="1" applyAlignment="1">
      <alignment horizontal="center" vertical="center" wrapText="1" shrinkToFit="1"/>
    </xf>
    <xf numFmtId="0" fontId="22" fillId="6" borderId="23" xfId="0" applyFont="1" applyFill="1" applyBorder="1" applyAlignment="1">
      <alignment horizontal="left" vertical="center" wrapText="1" shrinkToFit="1"/>
    </xf>
    <xf numFmtId="0" fontId="22" fillId="6" borderId="39" xfId="0" applyFont="1" applyFill="1" applyBorder="1" applyAlignment="1">
      <alignment horizontal="center" vertical="center" wrapText="1" shrinkToFit="1"/>
    </xf>
    <xf numFmtId="0" fontId="23" fillId="7" borderId="34" xfId="0" applyFont="1" applyFill="1" applyBorder="1" applyAlignment="1">
      <alignment horizontal="center" vertical="center" wrapText="1" shrinkToFit="1"/>
    </xf>
    <xf numFmtId="0" fontId="21" fillId="7" borderId="2" xfId="0" applyNumberFormat="1" applyFont="1" applyFill="1" applyBorder="1" applyAlignment="1">
      <alignment horizontal="left" vertical="center" wrapText="1" shrinkToFit="1"/>
    </xf>
    <xf numFmtId="0" fontId="25" fillId="7" borderId="2" xfId="0" applyFont="1" applyFill="1" applyBorder="1" applyAlignment="1">
      <alignment vertical="center" wrapText="1" shrinkToFit="1"/>
    </xf>
    <xf numFmtId="0" fontId="22" fillId="7" borderId="19" xfId="0" applyFont="1" applyFill="1" applyBorder="1" applyAlignment="1">
      <alignment horizontal="center" vertical="center" wrapText="1" shrinkToFit="1"/>
    </xf>
    <xf numFmtId="0" fontId="22" fillId="7" borderId="38" xfId="0" applyFont="1" applyFill="1" applyBorder="1" applyAlignment="1">
      <alignment horizontal="center" vertical="center" wrapText="1" shrinkToFit="1"/>
    </xf>
    <xf numFmtId="0" fontId="25" fillId="7" borderId="2" xfId="0" applyNumberFormat="1" applyFont="1" applyFill="1" applyBorder="1" applyAlignment="1">
      <alignment vertical="center" wrapText="1" shrinkToFit="1"/>
    </xf>
    <xf numFmtId="0" fontId="22" fillId="6" borderId="34" xfId="0" applyFont="1" applyFill="1" applyBorder="1" applyAlignment="1">
      <alignment horizontal="center" vertical="center" wrapText="1" shrinkToFit="1"/>
    </xf>
    <xf numFmtId="0" fontId="22" fillId="6" borderId="23" xfId="0" applyFont="1" applyFill="1" applyBorder="1" applyAlignment="1">
      <alignment horizontal="center" vertical="center" wrapText="1" shrinkToFit="1"/>
    </xf>
    <xf numFmtId="1" fontId="22" fillId="6" borderId="23" xfId="0" applyNumberFormat="1" applyFont="1" applyFill="1" applyBorder="1" applyAlignment="1">
      <alignment horizontal="center" vertical="center" wrapText="1" shrinkToFit="1"/>
    </xf>
    <xf numFmtId="0" fontId="22" fillId="7" borderId="2" xfId="0" applyFont="1" applyFill="1" applyBorder="1" applyAlignment="1">
      <alignment horizontal="left" vertical="center" wrapText="1" shrinkToFit="1"/>
    </xf>
    <xf numFmtId="0" fontId="24" fillId="7" borderId="23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28" fillId="0" borderId="0" xfId="0" applyFont="1"/>
    <xf numFmtId="49" fontId="21" fillId="2" borderId="2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21" fillId="5" borderId="2" xfId="0" applyNumberFormat="1" applyFont="1" applyFill="1" applyBorder="1" applyAlignment="1">
      <alignment horizontal="center" vertical="center"/>
    </xf>
    <xf numFmtId="49" fontId="22" fillId="2" borderId="23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6" borderId="2" xfId="0" applyNumberFormat="1" applyFont="1" applyFill="1" applyBorder="1" applyAlignment="1">
      <alignment horizontal="center" vertical="center"/>
    </xf>
    <xf numFmtId="49" fontId="22" fillId="6" borderId="23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vertical="center"/>
    </xf>
    <xf numFmtId="49" fontId="22" fillId="2" borderId="2" xfId="0" applyNumberFormat="1" applyFont="1" applyFill="1" applyBorder="1" applyAlignment="1">
      <alignment vertical="center"/>
    </xf>
    <xf numFmtId="49" fontId="21" fillId="7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7" borderId="33" xfId="0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/>
    </xf>
    <xf numFmtId="49" fontId="21" fillId="2" borderId="22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left" vertical="center" wrapText="1" shrinkToFit="1"/>
    </xf>
    <xf numFmtId="49" fontId="21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33" fillId="0" borderId="0" xfId="0" applyFont="1" applyFill="1"/>
    <xf numFmtId="0" fontId="33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31" fillId="0" borderId="2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31" fillId="0" borderId="2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/>
    </xf>
    <xf numFmtId="1" fontId="31" fillId="0" borderId="17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/>
    <xf numFmtId="0" fontId="31" fillId="0" borderId="14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left" wrapText="1"/>
    </xf>
    <xf numFmtId="0" fontId="31" fillId="0" borderId="0" xfId="0" applyFont="1" applyFill="1"/>
    <xf numFmtId="0" fontId="31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/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/>
    </xf>
    <xf numFmtId="0" fontId="31" fillId="0" borderId="1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49" fontId="31" fillId="0" borderId="4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1" fontId="33" fillId="0" borderId="18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1" fontId="35" fillId="0" borderId="20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right" wrapText="1"/>
    </xf>
    <xf numFmtId="0" fontId="33" fillId="0" borderId="0" xfId="0" applyFont="1" applyFill="1" applyAlignment="1">
      <alignment horizontal="left"/>
    </xf>
    <xf numFmtId="1" fontId="36" fillId="0" borderId="45" xfId="0" applyNumberFormat="1" applyFont="1" applyFill="1" applyBorder="1" applyAlignment="1">
      <alignment horizontal="center" vertical="top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horizontal="center" vertical="center"/>
    </xf>
    <xf numFmtId="49" fontId="36" fillId="0" borderId="54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right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left" vertical="center"/>
    </xf>
    <xf numFmtId="0" fontId="36" fillId="0" borderId="4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left" vertical="center" wrapText="1" shrinkToFit="1"/>
    </xf>
    <xf numFmtId="0" fontId="25" fillId="7" borderId="18" xfId="0" applyFont="1" applyFill="1" applyBorder="1" applyAlignment="1">
      <alignment horizontal="left" vertical="center" wrapText="1" shrinkToFit="1"/>
    </xf>
    <xf numFmtId="0" fontId="25" fillId="7" borderId="19" xfId="0" applyNumberFormat="1" applyFont="1" applyFill="1" applyBorder="1" applyAlignment="1">
      <alignment horizontal="center" vertical="center" wrapText="1" shrinkToFit="1"/>
    </xf>
    <xf numFmtId="0" fontId="25" fillId="7" borderId="23" xfId="0" applyNumberFormat="1" applyFont="1" applyFill="1" applyBorder="1" applyAlignment="1">
      <alignment horizontal="center" vertical="center" wrapText="1" shrinkToFit="1"/>
    </xf>
    <xf numFmtId="0" fontId="15" fillId="7" borderId="0" xfId="0" applyFont="1" applyFill="1" applyBorder="1" applyAlignment="1">
      <alignment horizontal="center" wrapText="1"/>
    </xf>
    <xf numFmtId="0" fontId="15" fillId="7" borderId="24" xfId="0" applyFont="1" applyFill="1" applyBorder="1" applyAlignment="1">
      <alignment horizontal="right" vertical="center"/>
    </xf>
    <xf numFmtId="0" fontId="13" fillId="7" borderId="10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13" fillId="7" borderId="13" xfId="0" applyFont="1" applyFill="1" applyBorder="1" applyAlignment="1">
      <alignment horizontal="center" vertical="center" textRotation="90" wrapText="1"/>
    </xf>
    <xf numFmtId="0" fontId="0" fillId="0" borderId="6" xfId="0" applyBorder="1"/>
    <xf numFmtId="0" fontId="0" fillId="0" borderId="13" xfId="0" applyBorder="1"/>
    <xf numFmtId="0" fontId="13" fillId="7" borderId="10" xfId="0" applyFont="1" applyFill="1" applyBorder="1" applyAlignment="1">
      <alignment horizontal="center" vertical="center" textRotation="90"/>
    </xf>
    <xf numFmtId="0" fontId="13" fillId="7" borderId="1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vertical="center"/>
    </xf>
    <xf numFmtId="0" fontId="0" fillId="0" borderId="29" xfId="0" applyBorder="1"/>
    <xf numFmtId="0" fontId="13" fillId="7" borderId="15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15" fillId="0" borderId="0" xfId="0" applyFont="1" applyAlignment="1">
      <alignment horizontal="left"/>
    </xf>
    <xf numFmtId="0" fontId="15" fillId="7" borderId="0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Border="1"/>
    <xf numFmtId="0" fontId="2" fillId="0" borderId="0" xfId="0" applyFont="1" applyFill="1" applyBorder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5" fillId="0" borderId="0" xfId="0" applyFont="1" applyFill="1" applyBorder="1"/>
    <xf numFmtId="0" fontId="5" fillId="0" borderId="0" xfId="0" applyFont="1" applyFill="1" applyBorder="1"/>
    <xf numFmtId="0" fontId="36" fillId="0" borderId="10" xfId="0" applyFont="1" applyFill="1" applyBorder="1" applyAlignment="1">
      <alignment horizontal="center" vertical="center" textRotation="90"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textRotation="90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 vertical="center" textRotation="90"/>
    </xf>
    <xf numFmtId="0" fontId="36" fillId="0" borderId="6" xfId="0" applyFont="1" applyFill="1" applyBorder="1" applyAlignment="1">
      <alignment horizontal="center" vertical="center" textRotation="90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textRotation="90" wrapText="1"/>
    </xf>
    <xf numFmtId="0" fontId="36" fillId="0" borderId="5" xfId="0" applyFont="1" applyFill="1" applyBorder="1" applyAlignment="1">
      <alignment horizontal="center" vertical="center" textRotation="90" wrapText="1"/>
    </xf>
    <xf numFmtId="0" fontId="38" fillId="0" borderId="6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/>
    </xf>
    <xf numFmtId="0" fontId="36" fillId="0" borderId="6" xfId="0" applyFont="1" applyFill="1" applyBorder="1" applyAlignment="1">
      <alignment vertical="center" textRotation="90" wrapText="1"/>
    </xf>
    <xf numFmtId="0" fontId="36" fillId="0" borderId="7" xfId="0" applyFont="1" applyFill="1" applyBorder="1" applyAlignment="1">
      <alignment horizontal="center" vertical="center" textRotation="90" wrapText="1"/>
    </xf>
    <xf numFmtId="0" fontId="36" fillId="0" borderId="13" xfId="0" applyFont="1" applyFill="1" applyBorder="1" applyAlignment="1">
      <alignment horizontal="center" vertical="center" textRotation="90" wrapText="1"/>
    </xf>
    <xf numFmtId="0" fontId="36" fillId="0" borderId="13" xfId="0" applyFont="1" applyFill="1" applyBorder="1" applyAlignment="1">
      <alignment vertical="center" textRotation="90" wrapText="1"/>
    </xf>
    <xf numFmtId="0" fontId="31" fillId="0" borderId="4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textRotation="90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textRotation="90" wrapText="1"/>
    </xf>
    <xf numFmtId="49" fontId="31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3" fillId="0" borderId="3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8" fillId="0" borderId="0" xfId="0" applyFont="1" applyFill="1"/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33" fillId="0" borderId="46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left" vertical="center" wrapText="1"/>
    </xf>
    <xf numFmtId="0" fontId="33" fillId="0" borderId="19" xfId="0" applyNumberFormat="1" applyFont="1" applyFill="1" applyBorder="1" applyAlignment="1">
      <alignment vertical="center" wrapText="1"/>
    </xf>
    <xf numFmtId="1" fontId="33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33" fillId="0" borderId="23" xfId="0" applyNumberFormat="1" applyFont="1" applyFill="1" applyBorder="1" applyAlignment="1">
      <alignment horizontal="left" vertical="center"/>
    </xf>
    <xf numFmtId="0" fontId="33" fillId="0" borderId="23" xfId="0" applyNumberFormat="1" applyFont="1" applyFill="1" applyBorder="1" applyAlignment="1">
      <alignment horizontal="justify" vertical="center"/>
    </xf>
    <xf numFmtId="0" fontId="33" fillId="0" borderId="23" xfId="0" applyNumberFormat="1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/>
    </xf>
    <xf numFmtId="1" fontId="33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3" fillId="0" borderId="2" xfId="0" applyNumberFormat="1" applyFont="1" applyFill="1" applyBorder="1" applyAlignment="1">
      <alignment horizontal="left" vertical="center"/>
    </xf>
    <xf numFmtId="0" fontId="33" fillId="0" borderId="19" xfId="0" applyNumberFormat="1" applyFont="1" applyFill="1" applyBorder="1" applyAlignment="1">
      <alignment horizontal="justify" vertical="center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left" vertical="center"/>
    </xf>
    <xf numFmtId="0" fontId="43" fillId="0" borderId="45" xfId="0" applyNumberFormat="1" applyFont="1" applyFill="1" applyBorder="1" applyAlignment="1">
      <alignment horizontal="center" vertical="top"/>
    </xf>
    <xf numFmtId="0" fontId="43" fillId="0" borderId="17" xfId="0" applyFont="1" applyFill="1" applyBorder="1" applyAlignment="1">
      <alignment vertical="center"/>
    </xf>
    <xf numFmtId="1" fontId="43" fillId="0" borderId="17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/>
    </xf>
    <xf numFmtId="0" fontId="43" fillId="0" borderId="46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5" fillId="0" borderId="0" xfId="0" applyFont="1" applyFill="1" applyBorder="1" applyAlignment="1"/>
    <xf numFmtId="0" fontId="10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6573500" y="9134475"/>
          <a:ext cx="9829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Распределение по   </a:t>
          </a:r>
        </a:p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семестрам              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25041225" y="9134475"/>
          <a:ext cx="1362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ЧАСЫ      УЧЕБНЫХ        ЗАНЯТИЙ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19" name="Text Box 3"/>
        <xdr:cNvSpPr txBox="1">
          <a:spLocks noChangeArrowheads="1"/>
        </xdr:cNvSpPr>
      </xdr:nvSpPr>
      <xdr:spPr bwMode="auto">
        <a:xfrm>
          <a:off x="25041225" y="9134475"/>
          <a:ext cx="1362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В                       том</a:t>
          </a:r>
          <a:r>
            <a:rPr lang="ru-RU" sz="11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  </a:t>
          </a: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числе </a:t>
          </a:r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1797967</xdr:colOff>
      <xdr:row>12</xdr:row>
      <xdr:rowOff>0</xdr:rowOff>
    </xdr:to>
    <xdr:sp macro="" textlink="" fLocksText="0">
      <xdr:nvSpPr>
        <xdr:cNvPr id="20" name="Text Box 8"/>
        <xdr:cNvSpPr txBox="1">
          <a:spLocks noChangeArrowheads="1"/>
        </xdr:cNvSpPr>
      </xdr:nvSpPr>
      <xdr:spPr bwMode="auto">
        <a:xfrm>
          <a:off x="3305175" y="9134475"/>
          <a:ext cx="1721767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Наименование</a:t>
          </a:r>
        </a:p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дисциплин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48" name="Text Box 1"/>
        <xdr:cNvSpPr txBox="1">
          <a:spLocks noChangeArrowheads="1"/>
        </xdr:cNvSpPr>
      </xdr:nvSpPr>
      <xdr:spPr bwMode="auto">
        <a:xfrm>
          <a:off x="11715750" y="5867400"/>
          <a:ext cx="7867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Распределение по   </a:t>
          </a:r>
        </a:p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семестрам              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49" name="Text Box 2"/>
        <xdr:cNvSpPr txBox="1">
          <a:spLocks noChangeArrowheads="1"/>
        </xdr:cNvSpPr>
      </xdr:nvSpPr>
      <xdr:spPr bwMode="auto">
        <a:xfrm>
          <a:off x="18488025" y="58674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ЧАСЫ      УЧЕБНЫХ        ЗАНЯТИЙ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50" name="Text Box 3"/>
        <xdr:cNvSpPr txBox="1">
          <a:spLocks noChangeArrowheads="1"/>
        </xdr:cNvSpPr>
      </xdr:nvSpPr>
      <xdr:spPr bwMode="auto">
        <a:xfrm>
          <a:off x="18488025" y="58674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В                       том</a:t>
          </a:r>
          <a:r>
            <a:rPr lang="ru-RU" sz="11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  </a:t>
          </a: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числе </a:t>
          </a:r>
        </a:p>
      </xdr:txBody>
    </xdr:sp>
    <xdr:clientData/>
  </xdr:twoCellAnchor>
  <xdr:twoCellAnchor>
    <xdr:from>
      <xdr:col>5</xdr:col>
      <xdr:colOff>47625</xdr:colOff>
      <xdr:row>13</xdr:row>
      <xdr:rowOff>0</xdr:rowOff>
    </xdr:from>
    <xdr:to>
      <xdr:col>13</xdr:col>
      <xdr:colOff>0</xdr:colOff>
      <xdr:row>13</xdr:row>
      <xdr:rowOff>0</xdr:rowOff>
    </xdr:to>
    <xdr:sp macro="" textlink="" fLocksText="0">
      <xdr:nvSpPr>
        <xdr:cNvPr id="51" name="Text Box 108"/>
        <xdr:cNvSpPr txBox="1">
          <a:spLocks noChangeArrowheads="1"/>
        </xdr:cNvSpPr>
      </xdr:nvSpPr>
      <xdr:spPr bwMode="auto">
        <a:xfrm>
          <a:off x="11715750" y="6896100"/>
          <a:ext cx="7867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Распределение по   </a:t>
          </a:r>
        </a:p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семестрам              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 fLocksText="0">
      <xdr:nvSpPr>
        <xdr:cNvPr id="52" name="Text Box 109"/>
        <xdr:cNvSpPr txBox="1">
          <a:spLocks noChangeArrowheads="1"/>
        </xdr:cNvSpPr>
      </xdr:nvSpPr>
      <xdr:spPr bwMode="auto">
        <a:xfrm>
          <a:off x="18488025" y="68961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ЧАСЫ      УЧЕБНЫХ        ЗАНЯТИЙ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 fLocksText="0">
      <xdr:nvSpPr>
        <xdr:cNvPr id="53" name="Text Box 110"/>
        <xdr:cNvSpPr txBox="1">
          <a:spLocks noChangeArrowheads="1"/>
        </xdr:cNvSpPr>
      </xdr:nvSpPr>
      <xdr:spPr bwMode="auto">
        <a:xfrm>
          <a:off x="18488025" y="68961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В                       том</a:t>
          </a:r>
          <a:r>
            <a:rPr lang="ru-RU" sz="11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  </a:t>
          </a: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числе </a:t>
          </a:r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1797967</xdr:colOff>
      <xdr:row>12</xdr:row>
      <xdr:rowOff>0</xdr:rowOff>
    </xdr:to>
    <xdr:sp macro="" textlink="" fLocksText="0">
      <xdr:nvSpPr>
        <xdr:cNvPr id="54" name="Text Box 8"/>
        <xdr:cNvSpPr txBox="1">
          <a:spLocks noChangeArrowheads="1"/>
        </xdr:cNvSpPr>
      </xdr:nvSpPr>
      <xdr:spPr bwMode="auto">
        <a:xfrm>
          <a:off x="3305175" y="5867400"/>
          <a:ext cx="1721767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Наименование</a:t>
          </a:r>
        </a:p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дисциплин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62" name="Text Box 2"/>
        <xdr:cNvSpPr txBox="1">
          <a:spLocks noChangeArrowheads="1"/>
        </xdr:cNvSpPr>
      </xdr:nvSpPr>
      <xdr:spPr bwMode="auto">
        <a:xfrm>
          <a:off x="18488025" y="58674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ЧАСЫ      УЧЕБНЫХ        ЗАНЯТИЙ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 fLocksText="0">
      <xdr:nvSpPr>
        <xdr:cNvPr id="63" name="Text Box 3"/>
        <xdr:cNvSpPr txBox="1">
          <a:spLocks noChangeArrowheads="1"/>
        </xdr:cNvSpPr>
      </xdr:nvSpPr>
      <xdr:spPr bwMode="auto">
        <a:xfrm>
          <a:off x="18488025" y="586740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В                       том</a:t>
          </a:r>
          <a:r>
            <a:rPr lang="ru-RU" sz="11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                </a:t>
          </a:r>
          <a:r>
            <a:rPr lang="ru-RU" sz="9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числе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5;%206&#1042;0630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llabus/2018_19%20&#1075;%20&#1056;&#1059;&#1055;%20&#1041;&#1059;&#1055;%20%20&#1059;&#1095;.&#1087;&#1083;&#1072;&#1085;%205&#1042;100200/2019/&#1041;&#1072;&#1082;&#1072;&#1083;&#1072;&#1074;&#1088;&#1080;&#1072;&#1090;/5&#1042;100200%202%20&#1074;&#1072;&#1088;&#1080;&#1072;&#1085;&#1090;%20&#1052;&#1054;&#105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П 2019"/>
    </sheetNames>
    <sheetDataSet>
      <sheetData sheetId="0">
        <row r="20">
          <cell r="B20" t="str">
            <v>MVK 1114</v>
          </cell>
          <cell r="C20" t="str">
            <v>Модуль вузовского компонента ООД  (Основы этики и антикоррупционной культуры)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П 2018"/>
    </sheetNames>
    <sheetDataSet>
      <sheetData sheetId="0" refreshError="1">
        <row r="20">
          <cell r="B20" t="str">
            <v>MVK 1114</v>
          </cell>
        </row>
        <row r="26">
          <cell r="B26" t="str">
            <v>IYa 1103</v>
          </cell>
          <cell r="C26" t="str">
            <v>Иностранный язык 1</v>
          </cell>
          <cell r="D26" t="str">
            <v>ООД (ОК)</v>
          </cell>
        </row>
        <row r="27">
          <cell r="B27" t="str">
            <v>IYa 1104</v>
          </cell>
          <cell r="C27" t="str">
            <v>Иностранный язык 2</v>
          </cell>
          <cell r="D27" t="str">
            <v>ООД (ОК)</v>
          </cell>
        </row>
        <row r="28">
          <cell r="B28" t="str">
            <v>K(R)Ya1105</v>
          </cell>
          <cell r="C28" t="str">
            <v>Казахский (русский) язык 1</v>
          </cell>
          <cell r="D28" t="str">
            <v>ООД (ОК)</v>
          </cell>
        </row>
        <row r="29">
          <cell r="B29" t="str">
            <v>K(R)Ya1106</v>
          </cell>
          <cell r="C29" t="str">
            <v>Казахский (русский) язык 2</v>
          </cell>
          <cell r="D29" t="str">
            <v>ООД (ОК)</v>
          </cell>
        </row>
        <row r="33">
          <cell r="B33" t="str">
            <v>IKT 1107</v>
          </cell>
          <cell r="C33" t="str">
            <v>Информационно-коммуникационные технологии (на английском языке)</v>
          </cell>
        </row>
        <row r="36">
          <cell r="B36" t="str">
            <v>OAP1204</v>
          </cell>
          <cell r="C36" t="str">
            <v>Основы алгоритмизации и программирования</v>
          </cell>
        </row>
        <row r="47">
          <cell r="B47" t="str">
            <v>Mat 1201</v>
          </cell>
          <cell r="C47" t="str">
            <v>Математика 1</v>
          </cell>
        </row>
        <row r="48">
          <cell r="B48" t="str">
            <v>Mat 1202</v>
          </cell>
          <cell r="C48" t="str">
            <v>Математика 2</v>
          </cell>
        </row>
        <row r="52">
          <cell r="B52" t="str">
            <v>Fiz1203</v>
          </cell>
          <cell r="C52" t="str">
            <v>Физика</v>
          </cell>
        </row>
        <row r="135">
          <cell r="B135" t="str">
            <v>FK 1110</v>
          </cell>
        </row>
        <row r="136">
          <cell r="B136" t="str">
            <v>FK 1111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view="pageBreakPreview" zoomScale="20" zoomScaleNormal="50" zoomScaleSheetLayoutView="20" workbookViewId="0">
      <selection sqref="A1:XFD116"/>
    </sheetView>
  </sheetViews>
  <sheetFormatPr defaultColWidth="9.140625" defaultRowHeight="30.75" x14ac:dyDescent="0.45"/>
  <cols>
    <col min="1" max="1" width="12.28515625" style="11" customWidth="1"/>
    <col min="2" max="2" width="44.7109375" style="11" customWidth="1"/>
    <col min="3" max="3" width="153" style="45" customWidth="1"/>
    <col min="4" max="4" width="40.42578125" style="1" customWidth="1"/>
    <col min="5" max="5" width="10.42578125" style="1" customWidth="1"/>
    <col min="6" max="6" width="13.28515625" style="1" customWidth="1"/>
    <col min="7" max="7" width="15" style="15" customWidth="1"/>
    <col min="8" max="8" width="20.42578125" style="20" customWidth="1"/>
    <col min="9" max="9" width="30" style="1" customWidth="1"/>
    <col min="10" max="10" width="29.42578125" style="1" customWidth="1"/>
    <col min="11" max="11" width="22.7109375" style="15" customWidth="1"/>
    <col min="12" max="12" width="25.42578125" style="1" customWidth="1"/>
    <col min="13" max="13" width="21.42578125" style="1" customWidth="1"/>
    <col min="14" max="14" width="37.7109375" style="1" customWidth="1"/>
    <col min="15" max="15" width="39.42578125" style="21" customWidth="1"/>
    <col min="16" max="16" width="26.28515625" style="2" customWidth="1"/>
    <col min="17" max="17" width="24.7109375" style="12" customWidth="1"/>
    <col min="18" max="18" width="10.85546875" style="17" customWidth="1"/>
    <col min="19" max="19" width="14.7109375" style="17" customWidth="1"/>
    <col min="20" max="21" width="5.42578125" style="17" customWidth="1"/>
    <col min="22" max="22" width="8.85546875" style="12" customWidth="1"/>
    <col min="23" max="31" width="5.42578125" style="12" customWidth="1"/>
    <col min="32" max="34" width="5.42578125" style="1" customWidth="1"/>
    <col min="35" max="16384" width="9.140625" style="1"/>
  </cols>
  <sheetData>
    <row r="1" spans="1:32" s="370" customFormat="1" ht="78" customHeight="1" x14ac:dyDescent="0.65">
      <c r="A1" s="367"/>
      <c r="B1" s="367"/>
      <c r="C1" s="368" t="s">
        <v>154</v>
      </c>
      <c r="D1" s="368"/>
      <c r="E1" s="368"/>
      <c r="F1" s="368"/>
      <c r="G1" s="368"/>
      <c r="H1" s="368"/>
      <c r="I1" s="368"/>
      <c r="J1" s="368"/>
      <c r="K1" s="368"/>
      <c r="L1" s="368"/>
      <c r="M1" s="231"/>
      <c r="N1" s="232"/>
      <c r="O1" s="269" t="s">
        <v>155</v>
      </c>
      <c r="P1" s="369"/>
      <c r="Q1" s="231"/>
      <c r="R1" s="233"/>
      <c r="S1" s="369"/>
      <c r="T1" s="369"/>
    </row>
    <row r="2" spans="1:32" s="370" customFormat="1" ht="58.5" customHeight="1" x14ac:dyDescent="0.65">
      <c r="A2" s="367"/>
      <c r="B2" s="367"/>
      <c r="C2" s="368" t="s">
        <v>2</v>
      </c>
      <c r="D2" s="368"/>
      <c r="E2" s="368"/>
      <c r="F2" s="368"/>
      <c r="G2" s="368"/>
      <c r="H2" s="368"/>
      <c r="I2" s="368"/>
      <c r="J2" s="368"/>
      <c r="K2" s="368"/>
      <c r="L2" s="368"/>
      <c r="M2" s="231"/>
      <c r="N2" s="269"/>
      <c r="O2" s="269"/>
      <c r="P2" s="231"/>
      <c r="Q2" s="231"/>
      <c r="R2" s="233"/>
      <c r="S2" s="369"/>
      <c r="T2" s="369"/>
    </row>
    <row r="3" spans="1:32" s="370" customFormat="1" ht="48.75" customHeight="1" x14ac:dyDescent="0.65">
      <c r="A3" s="367"/>
      <c r="B3" s="367"/>
      <c r="C3" s="371"/>
      <c r="D3" s="372"/>
      <c r="E3" s="372"/>
      <c r="F3" s="372"/>
      <c r="G3" s="236"/>
      <c r="H3" s="236"/>
      <c r="I3" s="236"/>
      <c r="J3" s="373"/>
      <c r="K3" s="236"/>
      <c r="L3" s="236"/>
      <c r="M3" s="335" t="s">
        <v>156</v>
      </c>
      <c r="N3" s="335"/>
      <c r="O3" s="335"/>
      <c r="P3" s="335"/>
      <c r="Q3" s="335"/>
      <c r="R3" s="231"/>
      <c r="S3" s="369"/>
      <c r="T3" s="369"/>
    </row>
    <row r="4" spans="1:32" s="370" customFormat="1" ht="72.75" customHeight="1" x14ac:dyDescent="0.65">
      <c r="A4" s="367"/>
      <c r="B4" s="367"/>
      <c r="C4" s="368" t="s">
        <v>157</v>
      </c>
      <c r="D4" s="368"/>
      <c r="E4" s="368"/>
      <c r="F4" s="368"/>
      <c r="G4" s="368"/>
      <c r="H4" s="368"/>
      <c r="I4" s="368"/>
      <c r="J4" s="368"/>
      <c r="K4" s="368"/>
      <c r="L4" s="368"/>
      <c r="M4" s="231"/>
      <c r="N4" s="336" t="s">
        <v>209</v>
      </c>
      <c r="O4" s="336"/>
      <c r="P4" s="336"/>
      <c r="Q4" s="336"/>
      <c r="R4" s="233"/>
      <c r="S4" s="369"/>
      <c r="T4" s="369"/>
    </row>
    <row r="5" spans="1:32" s="370" customFormat="1" ht="63.75" customHeight="1" x14ac:dyDescent="0.65">
      <c r="A5" s="374"/>
      <c r="B5" s="374"/>
      <c r="C5" s="368"/>
      <c r="D5" s="368"/>
      <c r="E5" s="368"/>
      <c r="F5" s="368"/>
      <c r="G5" s="368"/>
      <c r="H5" s="368"/>
      <c r="I5" s="368"/>
      <c r="J5" s="368"/>
      <c r="K5" s="368"/>
      <c r="L5" s="236"/>
      <c r="M5" s="231"/>
      <c r="N5" s="269"/>
      <c r="O5" s="269"/>
      <c r="P5" s="231"/>
      <c r="Q5" s="231"/>
      <c r="R5" s="231"/>
      <c r="S5" s="369"/>
      <c r="T5" s="369"/>
    </row>
    <row r="6" spans="1:32" s="370" customFormat="1" ht="45" customHeight="1" x14ac:dyDescent="0.65">
      <c r="A6" s="371"/>
      <c r="B6" s="371"/>
      <c r="C6" s="375" t="s">
        <v>212</v>
      </c>
      <c r="D6" s="375"/>
      <c r="E6" s="375"/>
      <c r="F6" s="375"/>
      <c r="G6" s="375"/>
      <c r="H6" s="375"/>
      <c r="I6" s="375"/>
      <c r="J6" s="375"/>
      <c r="K6" s="375"/>
      <c r="L6" s="371"/>
      <c r="M6" s="270"/>
      <c r="N6" s="270"/>
      <c r="O6" s="270"/>
      <c r="P6" s="270"/>
      <c r="Q6" s="231"/>
      <c r="R6" s="231"/>
      <c r="S6" s="369"/>
      <c r="T6" s="369"/>
    </row>
    <row r="7" spans="1:32" s="370" customFormat="1" ht="85.5" customHeight="1" x14ac:dyDescent="0.6">
      <c r="A7" s="371"/>
      <c r="B7" s="371"/>
      <c r="C7" s="375" t="s">
        <v>213</v>
      </c>
      <c r="D7" s="375"/>
      <c r="E7" s="375"/>
      <c r="F7" s="375"/>
      <c r="G7" s="375"/>
      <c r="H7" s="375"/>
      <c r="I7" s="375"/>
      <c r="J7" s="375"/>
      <c r="K7" s="375"/>
      <c r="L7" s="270"/>
      <c r="M7" s="376" t="s">
        <v>214</v>
      </c>
      <c r="N7" s="376"/>
      <c r="O7" s="376"/>
      <c r="P7" s="376"/>
      <c r="Q7" s="376"/>
      <c r="R7" s="268"/>
      <c r="S7" s="369"/>
      <c r="T7" s="369"/>
    </row>
    <row r="8" spans="1:32" s="370" customFormat="1" ht="106.5" customHeight="1" x14ac:dyDescent="0.6">
      <c r="A8" s="371"/>
      <c r="B8" s="371"/>
      <c r="C8" s="371"/>
      <c r="D8" s="371"/>
      <c r="E8" s="371"/>
      <c r="F8" s="371"/>
      <c r="G8" s="369"/>
      <c r="H8" s="371"/>
      <c r="I8" s="371"/>
      <c r="J8" s="270"/>
      <c r="K8" s="270"/>
      <c r="L8" s="270"/>
      <c r="M8" s="376"/>
      <c r="N8" s="376"/>
      <c r="O8" s="376"/>
      <c r="P8" s="376"/>
      <c r="Q8" s="376"/>
      <c r="R8" s="268"/>
      <c r="S8" s="369"/>
      <c r="T8" s="369"/>
    </row>
    <row r="9" spans="1:32" s="378" customFormat="1" ht="60" customHeight="1" thickBot="1" x14ac:dyDescent="0.7">
      <c r="A9" s="328" t="s">
        <v>207</v>
      </c>
      <c r="B9" s="328"/>
      <c r="C9" s="328"/>
      <c r="D9" s="328" t="s">
        <v>208</v>
      </c>
      <c r="E9" s="328"/>
      <c r="F9" s="328"/>
      <c r="G9" s="328"/>
      <c r="H9" s="328"/>
      <c r="I9" s="328"/>
      <c r="J9" s="377"/>
      <c r="K9" s="234"/>
      <c r="L9" s="234"/>
      <c r="M9" s="235"/>
      <c r="N9" s="234"/>
      <c r="O9" s="235" t="s">
        <v>0</v>
      </c>
      <c r="P9" s="377"/>
      <c r="Q9" s="235"/>
      <c r="R9" s="235"/>
      <c r="S9" s="377"/>
      <c r="T9" s="377"/>
    </row>
    <row r="10" spans="1:32" s="387" customFormat="1" ht="194.25" customHeight="1" thickBot="1" x14ac:dyDescent="0.7">
      <c r="A10" s="379" t="s">
        <v>12</v>
      </c>
      <c r="B10" s="380" t="s">
        <v>158</v>
      </c>
      <c r="C10" s="381" t="s">
        <v>17</v>
      </c>
      <c r="D10" s="382" t="s">
        <v>8</v>
      </c>
      <c r="E10" s="380" t="s">
        <v>20</v>
      </c>
      <c r="F10" s="382" t="s">
        <v>6</v>
      </c>
      <c r="G10" s="380" t="s">
        <v>7</v>
      </c>
      <c r="H10" s="382" t="s">
        <v>3</v>
      </c>
      <c r="I10" s="383" t="s">
        <v>141</v>
      </c>
      <c r="J10" s="384"/>
      <c r="K10" s="385" t="s">
        <v>159</v>
      </c>
      <c r="L10" s="385"/>
      <c r="M10" s="382" t="s">
        <v>160</v>
      </c>
      <c r="N10" s="329" t="s">
        <v>161</v>
      </c>
      <c r="O10" s="329"/>
      <c r="P10" s="386" t="s">
        <v>10</v>
      </c>
      <c r="Q10" s="379" t="s">
        <v>162</v>
      </c>
      <c r="R10" s="255"/>
      <c r="S10" s="236"/>
      <c r="T10" s="236"/>
    </row>
    <row r="11" spans="1:32" s="394" customFormat="1" ht="90" customHeight="1" thickBot="1" x14ac:dyDescent="0.7">
      <c r="A11" s="388"/>
      <c r="B11" s="389"/>
      <c r="C11" s="390"/>
      <c r="D11" s="382"/>
      <c r="E11" s="389"/>
      <c r="F11" s="382"/>
      <c r="G11" s="389"/>
      <c r="H11" s="382"/>
      <c r="I11" s="380" t="s">
        <v>176</v>
      </c>
      <c r="J11" s="391" t="s">
        <v>177</v>
      </c>
      <c r="K11" s="392" t="s">
        <v>178</v>
      </c>
      <c r="L11" s="380" t="s">
        <v>163</v>
      </c>
      <c r="M11" s="382"/>
      <c r="N11" s="330"/>
      <c r="O11" s="330"/>
      <c r="P11" s="393"/>
      <c r="Q11" s="388"/>
      <c r="R11" s="255"/>
      <c r="S11" s="237"/>
      <c r="T11" s="238"/>
    </row>
    <row r="12" spans="1:32" s="323" customFormat="1" ht="78" customHeight="1" thickBot="1" x14ac:dyDescent="0.25">
      <c r="A12" s="388"/>
      <c r="B12" s="389"/>
      <c r="C12" s="390"/>
      <c r="D12" s="382"/>
      <c r="E12" s="389"/>
      <c r="F12" s="382"/>
      <c r="G12" s="389"/>
      <c r="H12" s="382"/>
      <c r="I12" s="389"/>
      <c r="J12" s="395"/>
      <c r="K12" s="396"/>
      <c r="L12" s="389"/>
      <c r="M12" s="382"/>
      <c r="N12" s="334" t="s">
        <v>164</v>
      </c>
      <c r="O12" s="334"/>
      <c r="P12" s="393"/>
      <c r="Q12" s="388"/>
      <c r="R12" s="273"/>
      <c r="S12" s="240"/>
      <c r="T12" s="240"/>
    </row>
    <row r="13" spans="1:32" s="13" customFormat="1" ht="103.5" customHeight="1" thickBot="1" x14ac:dyDescent="0.25">
      <c r="A13" s="388"/>
      <c r="B13" s="389"/>
      <c r="C13" s="390"/>
      <c r="D13" s="380"/>
      <c r="E13" s="389"/>
      <c r="F13" s="380"/>
      <c r="G13" s="389"/>
      <c r="H13" s="380"/>
      <c r="I13" s="397"/>
      <c r="J13" s="398"/>
      <c r="K13" s="396"/>
      <c r="L13" s="389"/>
      <c r="M13" s="380"/>
      <c r="N13" s="285" t="s">
        <v>165</v>
      </c>
      <c r="O13" s="285" t="s">
        <v>166</v>
      </c>
      <c r="P13" s="393"/>
      <c r="Q13" s="388"/>
      <c r="R13" s="240"/>
      <c r="S13" s="240" t="e">
        <f>H16+H32+#REF!+H19+H20+H21+H22+H24+H25+H27+H28+H30+H34</f>
        <v>#REF!</v>
      </c>
      <c r="T13" s="240"/>
    </row>
    <row r="14" spans="1:32" s="13" customFormat="1" ht="50.25" customHeight="1" thickBot="1" x14ac:dyDescent="0.25">
      <c r="A14" s="272">
        <v>1</v>
      </c>
      <c r="B14" s="271">
        <v>2</v>
      </c>
      <c r="C14" s="271">
        <v>3</v>
      </c>
      <c r="D14" s="271">
        <v>4</v>
      </c>
      <c r="E14" s="271">
        <v>5</v>
      </c>
      <c r="F14" s="271">
        <v>6</v>
      </c>
      <c r="G14" s="271">
        <v>7</v>
      </c>
      <c r="H14" s="271">
        <v>8</v>
      </c>
      <c r="I14" s="271">
        <v>9</v>
      </c>
      <c r="J14" s="271">
        <v>10</v>
      </c>
      <c r="K14" s="271">
        <v>11</v>
      </c>
      <c r="L14" s="271">
        <v>12</v>
      </c>
      <c r="M14" s="271">
        <v>13</v>
      </c>
      <c r="N14" s="246">
        <v>14</v>
      </c>
      <c r="O14" s="246">
        <v>15</v>
      </c>
      <c r="P14" s="246">
        <v>16</v>
      </c>
      <c r="Q14" s="399">
        <v>17</v>
      </c>
      <c r="R14" s="240"/>
      <c r="S14" s="240"/>
      <c r="T14" s="240"/>
    </row>
    <row r="15" spans="1:32" s="229" customFormat="1" ht="101.25" customHeight="1" thickBot="1" x14ac:dyDescent="0.7">
      <c r="A15" s="400"/>
      <c r="B15" s="401" t="s">
        <v>21</v>
      </c>
      <c r="C15" s="402" t="s">
        <v>148</v>
      </c>
      <c r="D15" s="403"/>
      <c r="E15" s="402"/>
      <c r="F15" s="402">
        <f>SUM(F16:F17)</f>
        <v>6</v>
      </c>
      <c r="G15" s="402">
        <f t="shared" ref="G15:L15" si="0">SUM(G16:G17)</f>
        <v>6</v>
      </c>
      <c r="H15" s="402">
        <f t="shared" si="0"/>
        <v>180</v>
      </c>
      <c r="I15" s="402">
        <f t="shared" si="0"/>
        <v>60</v>
      </c>
      <c r="J15" s="402">
        <f t="shared" si="0"/>
        <v>12</v>
      </c>
      <c r="K15" s="402">
        <f t="shared" si="0"/>
        <v>108</v>
      </c>
      <c r="L15" s="402">
        <f t="shared" si="0"/>
        <v>16</v>
      </c>
      <c r="M15" s="403"/>
      <c r="N15" s="404"/>
      <c r="O15" s="404"/>
      <c r="P15" s="401"/>
      <c r="Q15" s="284"/>
      <c r="R15" s="240"/>
      <c r="S15" s="231"/>
      <c r="T15" s="231"/>
      <c r="AF15" s="405"/>
    </row>
    <row r="16" spans="1:32" s="323" customFormat="1" ht="80.25" customHeight="1" x14ac:dyDescent="0.2">
      <c r="A16" s="406">
        <v>1</v>
      </c>
      <c r="B16" s="407" t="s">
        <v>138</v>
      </c>
      <c r="C16" s="407" t="s">
        <v>137</v>
      </c>
      <c r="D16" s="321" t="s">
        <v>9</v>
      </c>
      <c r="E16" s="321">
        <v>1</v>
      </c>
      <c r="F16" s="239">
        <v>5</v>
      </c>
      <c r="G16" s="239">
        <v>5</v>
      </c>
      <c r="H16" s="239">
        <v>150</v>
      </c>
      <c r="I16" s="239">
        <f>H16/3-5</f>
        <v>45</v>
      </c>
      <c r="J16" s="239">
        <v>6</v>
      </c>
      <c r="K16" s="239">
        <f>(H16-I16)-6</f>
        <v>99</v>
      </c>
      <c r="L16" s="239">
        <v>15</v>
      </c>
      <c r="M16" s="239">
        <v>111</v>
      </c>
      <c r="N16" s="408" t="s">
        <v>179</v>
      </c>
      <c r="O16" s="409"/>
      <c r="P16" s="324" t="s">
        <v>168</v>
      </c>
      <c r="Q16" s="410" t="s">
        <v>170</v>
      </c>
      <c r="R16" s="240"/>
      <c r="S16" s="240"/>
      <c r="T16" s="240"/>
    </row>
    <row r="17" spans="1:37" s="323" customFormat="1" ht="122.25" customHeight="1" thickBot="1" x14ac:dyDescent="0.7">
      <c r="A17" s="242">
        <v>2</v>
      </c>
      <c r="B17" s="411" t="str">
        <f>'[1]МОП 2019'!B20</f>
        <v>MVK 1114</v>
      </c>
      <c r="C17" s="412" t="str">
        <f>'[1]МОП 2019'!C20</f>
        <v>Модуль вузовского компонента ООД  (Основы этики и антикоррупционной культуры)</v>
      </c>
      <c r="D17" s="261" t="s">
        <v>199</v>
      </c>
      <c r="E17" s="413">
        <v>1</v>
      </c>
      <c r="F17" s="413">
        <v>1</v>
      </c>
      <c r="G17" s="413">
        <v>1</v>
      </c>
      <c r="H17" s="413">
        <v>30</v>
      </c>
      <c r="I17" s="413">
        <v>15</v>
      </c>
      <c r="J17" s="413">
        <v>6</v>
      </c>
      <c r="K17" s="413">
        <v>9</v>
      </c>
      <c r="L17" s="413">
        <v>1</v>
      </c>
      <c r="M17" s="414">
        <v>1</v>
      </c>
      <c r="N17" s="413" t="s">
        <v>175</v>
      </c>
      <c r="O17" s="261"/>
      <c r="P17" s="324" t="s">
        <v>11</v>
      </c>
      <c r="Q17" s="410" t="s">
        <v>170</v>
      </c>
      <c r="R17" s="231"/>
      <c r="S17" s="231"/>
      <c r="T17" s="231"/>
      <c r="U17" s="415"/>
      <c r="V17" s="415"/>
    </row>
    <row r="18" spans="1:37" s="323" customFormat="1" ht="60.75" customHeight="1" thickBot="1" x14ac:dyDescent="0.25">
      <c r="A18" s="278"/>
      <c r="B18" s="246" t="s">
        <v>22</v>
      </c>
      <c r="C18" s="271" t="s">
        <v>16</v>
      </c>
      <c r="D18" s="416"/>
      <c r="E18" s="416"/>
      <c r="F18" s="246">
        <f>SUM(F19:F22)</f>
        <v>20</v>
      </c>
      <c r="G18" s="246">
        <f t="shared" ref="G18:L18" si="1">SUM(G19:G22)</f>
        <v>20</v>
      </c>
      <c r="H18" s="246">
        <f t="shared" si="1"/>
        <v>600</v>
      </c>
      <c r="I18" s="246">
        <f t="shared" si="1"/>
        <v>180</v>
      </c>
      <c r="J18" s="246">
        <f t="shared" si="1"/>
        <v>24</v>
      </c>
      <c r="K18" s="246">
        <f t="shared" si="1"/>
        <v>396</v>
      </c>
      <c r="L18" s="246">
        <f t="shared" si="1"/>
        <v>60</v>
      </c>
      <c r="M18" s="417"/>
      <c r="N18" s="249"/>
      <c r="O18" s="249"/>
      <c r="P18" s="418"/>
      <c r="Q18" s="296"/>
      <c r="R18" s="240"/>
      <c r="S18" s="240"/>
      <c r="T18" s="240"/>
    </row>
    <row r="19" spans="1:37" s="405" customFormat="1" ht="45.75" x14ac:dyDescent="0.65">
      <c r="A19" s="406">
        <v>3</v>
      </c>
      <c r="B19" s="419" t="str">
        <f>'[2]МОП 2018'!B28</f>
        <v>K(R)Ya1105</v>
      </c>
      <c r="C19" s="419" t="str">
        <f>'[2]МОП 2018'!C28</f>
        <v>Казахский (русский) язык 1</v>
      </c>
      <c r="D19" s="419" t="str">
        <f>'[2]МОП 2018'!D28</f>
        <v>ООД (ОК)</v>
      </c>
      <c r="E19" s="321">
        <v>1</v>
      </c>
      <c r="F19" s="239">
        <v>5</v>
      </c>
      <c r="G19" s="239">
        <v>5</v>
      </c>
      <c r="H19" s="239">
        <v>150</v>
      </c>
      <c r="I19" s="239">
        <v>45</v>
      </c>
      <c r="J19" s="239">
        <v>6</v>
      </c>
      <c r="K19" s="239">
        <v>99</v>
      </c>
      <c r="L19" s="239">
        <v>15</v>
      </c>
      <c r="M19" s="239">
        <v>111</v>
      </c>
      <c r="N19" s="420" t="s">
        <v>119</v>
      </c>
      <c r="O19" s="408"/>
      <c r="P19" s="324" t="s">
        <v>11</v>
      </c>
      <c r="Q19" s="410" t="s">
        <v>143</v>
      </c>
      <c r="R19" s="231"/>
      <c r="S19" s="231"/>
      <c r="T19" s="231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</row>
    <row r="20" spans="1:37" s="323" customFormat="1" ht="57" customHeight="1" x14ac:dyDescent="0.2">
      <c r="A20" s="421">
        <v>4</v>
      </c>
      <c r="B20" s="422" t="str">
        <f>'[2]МОП 2018'!B29</f>
        <v>K(R)Ya1106</v>
      </c>
      <c r="C20" s="422" t="str">
        <f>'[2]МОП 2018'!C29</f>
        <v>Казахский (русский) язык 2</v>
      </c>
      <c r="D20" s="422" t="str">
        <f>'[2]МОП 2018'!D29</f>
        <v>ООД (ОК)</v>
      </c>
      <c r="E20" s="241">
        <v>2</v>
      </c>
      <c r="F20" s="413">
        <v>5</v>
      </c>
      <c r="G20" s="413">
        <v>5</v>
      </c>
      <c r="H20" s="413">
        <v>150</v>
      </c>
      <c r="I20" s="413">
        <v>45</v>
      </c>
      <c r="J20" s="413">
        <v>6</v>
      </c>
      <c r="K20" s="413">
        <v>99</v>
      </c>
      <c r="L20" s="413">
        <v>15</v>
      </c>
      <c r="M20" s="241">
        <v>222</v>
      </c>
      <c r="N20" s="423"/>
      <c r="O20" s="423" t="s">
        <v>119</v>
      </c>
      <c r="P20" s="424" t="s">
        <v>11</v>
      </c>
      <c r="Q20" s="425" t="s">
        <v>143</v>
      </c>
      <c r="R20" s="240"/>
      <c r="S20" s="240"/>
      <c r="T20" s="240" t="e">
        <f>G16+G32+#REF!+G19+G21+G27</f>
        <v>#REF!</v>
      </c>
    </row>
    <row r="21" spans="1:37" s="323" customFormat="1" ht="45.75" x14ac:dyDescent="0.2">
      <c r="A21" s="421">
        <v>5</v>
      </c>
      <c r="B21" s="422" t="str">
        <f>'[2]МОП 2018'!B26</f>
        <v>IYa 1103</v>
      </c>
      <c r="C21" s="422" t="str">
        <f>'[2]МОП 2018'!C26</f>
        <v>Иностранный язык 1</v>
      </c>
      <c r="D21" s="422" t="str">
        <f>'[2]МОП 2018'!D26</f>
        <v>ООД (ОК)</v>
      </c>
      <c r="E21" s="321">
        <v>1</v>
      </c>
      <c r="F21" s="239">
        <v>5</v>
      </c>
      <c r="G21" s="239">
        <v>5</v>
      </c>
      <c r="H21" s="413">
        <v>150</v>
      </c>
      <c r="I21" s="413">
        <v>45</v>
      </c>
      <c r="J21" s="413">
        <v>6</v>
      </c>
      <c r="K21" s="413">
        <v>99</v>
      </c>
      <c r="L21" s="413">
        <v>15</v>
      </c>
      <c r="M21" s="321">
        <v>111</v>
      </c>
      <c r="N21" s="423" t="s">
        <v>119</v>
      </c>
      <c r="O21" s="420"/>
      <c r="P21" s="424" t="s">
        <v>11</v>
      </c>
      <c r="Q21" s="425" t="s">
        <v>143</v>
      </c>
      <c r="R21" s="240"/>
      <c r="S21" s="240"/>
      <c r="T21" s="240">
        <f>F20+F22+F24+F25+F28+F30+F34</f>
        <v>33</v>
      </c>
      <c r="U21" s="323">
        <f>G20+G22+G24+G25+G28+G30+G34</f>
        <v>33</v>
      </c>
    </row>
    <row r="22" spans="1:37" s="431" customFormat="1" ht="46.5" thickBot="1" x14ac:dyDescent="0.25">
      <c r="A22" s="290">
        <v>6</v>
      </c>
      <c r="B22" s="291" t="str">
        <f>'[2]МОП 2018'!B27</f>
        <v>IYa 1104</v>
      </c>
      <c r="C22" s="291" t="str">
        <f>'[2]МОП 2018'!C27</f>
        <v>Иностранный язык 2</v>
      </c>
      <c r="D22" s="291" t="str">
        <f>'[2]МОП 2018'!D27</f>
        <v>ООД (ОК)</v>
      </c>
      <c r="E22" s="252">
        <v>2</v>
      </c>
      <c r="F22" s="261">
        <v>5</v>
      </c>
      <c r="G22" s="261">
        <v>5</v>
      </c>
      <c r="H22" s="426">
        <v>150</v>
      </c>
      <c r="I22" s="426">
        <v>45</v>
      </c>
      <c r="J22" s="426">
        <v>6</v>
      </c>
      <c r="K22" s="426">
        <v>99</v>
      </c>
      <c r="L22" s="426">
        <v>15</v>
      </c>
      <c r="M22" s="252">
        <v>222</v>
      </c>
      <c r="N22" s="427"/>
      <c r="O22" s="428" t="s">
        <v>119</v>
      </c>
      <c r="P22" s="429" t="s">
        <v>11</v>
      </c>
      <c r="Q22" s="293" t="s">
        <v>143</v>
      </c>
      <c r="R22" s="240"/>
      <c r="S22" s="430"/>
      <c r="T22" s="430"/>
    </row>
    <row r="23" spans="1:37" s="323" customFormat="1" ht="84" customHeight="1" thickBot="1" x14ac:dyDescent="0.7">
      <c r="A23" s="278"/>
      <c r="B23" s="246" t="s">
        <v>23</v>
      </c>
      <c r="C23" s="271" t="s">
        <v>184</v>
      </c>
      <c r="D23" s="416"/>
      <c r="E23" s="416"/>
      <c r="F23" s="246">
        <f>SUM(F24:F25)</f>
        <v>10</v>
      </c>
      <c r="G23" s="246">
        <f t="shared" ref="G23:L23" si="2">SUM(G24:G25)</f>
        <v>10</v>
      </c>
      <c r="H23" s="246">
        <f t="shared" si="2"/>
        <v>300</v>
      </c>
      <c r="I23" s="246">
        <f t="shared" si="2"/>
        <v>90</v>
      </c>
      <c r="J23" s="246">
        <f t="shared" si="2"/>
        <v>12</v>
      </c>
      <c r="K23" s="246">
        <f t="shared" si="2"/>
        <v>198</v>
      </c>
      <c r="L23" s="246">
        <f t="shared" si="2"/>
        <v>30</v>
      </c>
      <c r="M23" s="417"/>
      <c r="N23" s="249"/>
      <c r="O23" s="249"/>
      <c r="P23" s="418"/>
      <c r="Q23" s="432"/>
      <c r="R23" s="240"/>
      <c r="S23" s="240"/>
      <c r="T23" s="240"/>
    </row>
    <row r="24" spans="1:37" s="240" customFormat="1" ht="111" customHeight="1" x14ac:dyDescent="0.2">
      <c r="A24" s="406">
        <v>7</v>
      </c>
      <c r="B24" s="433" t="str">
        <f>'[2]МОП 2018'!B33</f>
        <v>IKT 1107</v>
      </c>
      <c r="C24" s="433" t="str">
        <f>'[2]МОП 2018'!C33</f>
        <v>Информационно-коммуникационные технологии (на английском языке)</v>
      </c>
      <c r="D24" s="434" t="s">
        <v>9</v>
      </c>
      <c r="E24" s="434">
        <v>1</v>
      </c>
      <c r="F24" s="435">
        <v>5</v>
      </c>
      <c r="G24" s="435">
        <v>5</v>
      </c>
      <c r="H24" s="435">
        <f>F24*30</f>
        <v>150</v>
      </c>
      <c r="I24" s="435">
        <v>45</v>
      </c>
      <c r="J24" s="435">
        <v>6</v>
      </c>
      <c r="K24" s="435">
        <f>H24-I24-6</f>
        <v>99</v>
      </c>
      <c r="L24" s="435">
        <v>15</v>
      </c>
      <c r="M24" s="435">
        <v>111</v>
      </c>
      <c r="N24" s="436" t="s">
        <v>140</v>
      </c>
      <c r="P24" s="324" t="s">
        <v>11</v>
      </c>
      <c r="Q24" s="410" t="s">
        <v>169</v>
      </c>
    </row>
    <row r="25" spans="1:37" s="323" customFormat="1" ht="95.25" customHeight="1" thickBot="1" x14ac:dyDescent="0.25">
      <c r="A25" s="290">
        <v>8</v>
      </c>
      <c r="B25" s="437" t="str">
        <f>'[2]МОП 2018'!B36</f>
        <v>OAP1204</v>
      </c>
      <c r="C25" s="438" t="str">
        <f>'[2]МОП 2018'!C36</f>
        <v>Основы алгоритмизации и программирования</v>
      </c>
      <c r="D25" s="292" t="s">
        <v>198</v>
      </c>
      <c r="E25" s="292">
        <v>2</v>
      </c>
      <c r="F25" s="426">
        <v>5</v>
      </c>
      <c r="G25" s="426">
        <v>5</v>
      </c>
      <c r="H25" s="426">
        <v>150</v>
      </c>
      <c r="I25" s="426">
        <v>45</v>
      </c>
      <c r="J25" s="439">
        <v>6</v>
      </c>
      <c r="K25" s="426">
        <v>99</v>
      </c>
      <c r="L25" s="426">
        <v>15</v>
      </c>
      <c r="M25" s="426">
        <v>222</v>
      </c>
      <c r="N25" s="440"/>
      <c r="O25" s="440" t="s">
        <v>140</v>
      </c>
      <c r="P25" s="441" t="s">
        <v>11</v>
      </c>
      <c r="Q25" s="293" t="s">
        <v>169</v>
      </c>
      <c r="R25" s="240"/>
      <c r="S25" s="240"/>
      <c r="T25" s="240"/>
    </row>
    <row r="26" spans="1:37" s="443" customFormat="1" ht="64.5" customHeight="1" thickBot="1" x14ac:dyDescent="0.25">
      <c r="A26" s="278"/>
      <c r="B26" s="246" t="s">
        <v>24</v>
      </c>
      <c r="C26" s="271" t="s">
        <v>15</v>
      </c>
      <c r="D26" s="416"/>
      <c r="E26" s="416"/>
      <c r="F26" s="246">
        <f>SUM(F27:F28)</f>
        <v>10</v>
      </c>
      <c r="G26" s="246">
        <f t="shared" ref="G26:L26" si="3">SUM(G27:G28)</f>
        <v>10</v>
      </c>
      <c r="H26" s="246">
        <f t="shared" si="3"/>
        <v>300</v>
      </c>
      <c r="I26" s="246">
        <f t="shared" si="3"/>
        <v>90</v>
      </c>
      <c r="J26" s="246">
        <f t="shared" si="3"/>
        <v>12</v>
      </c>
      <c r="K26" s="246">
        <f t="shared" si="3"/>
        <v>198</v>
      </c>
      <c r="L26" s="246">
        <f t="shared" si="3"/>
        <v>30</v>
      </c>
      <c r="M26" s="417"/>
      <c r="N26" s="249"/>
      <c r="O26" s="249"/>
      <c r="P26" s="442"/>
      <c r="Q26" s="296"/>
      <c r="R26" s="297"/>
      <c r="S26" s="297"/>
      <c r="T26" s="297"/>
    </row>
    <row r="27" spans="1:37" s="449" customFormat="1" ht="61.5" customHeight="1" x14ac:dyDescent="0.2">
      <c r="A27" s="406">
        <v>9</v>
      </c>
      <c r="B27" s="444" t="str">
        <f>'[2]МОП 2018'!B47</f>
        <v>Mat 1201</v>
      </c>
      <c r="C27" s="445" t="str">
        <f>'[2]МОП 2018'!C47</f>
        <v>Математика 1</v>
      </c>
      <c r="D27" s="321" t="s">
        <v>197</v>
      </c>
      <c r="E27" s="446">
        <v>1</v>
      </c>
      <c r="F27" s="447">
        <v>5</v>
      </c>
      <c r="G27" s="447">
        <v>5</v>
      </c>
      <c r="H27" s="447">
        <v>150</v>
      </c>
      <c r="I27" s="447">
        <v>45</v>
      </c>
      <c r="J27" s="448">
        <v>6</v>
      </c>
      <c r="K27" s="239">
        <v>99</v>
      </c>
      <c r="L27" s="239">
        <v>15</v>
      </c>
      <c r="M27" s="239">
        <v>111</v>
      </c>
      <c r="N27" s="408" t="s">
        <v>179</v>
      </c>
      <c r="O27" s="408"/>
      <c r="P27" s="324" t="s">
        <v>11</v>
      </c>
      <c r="Q27" s="410" t="s">
        <v>172</v>
      </c>
      <c r="R27" s="240"/>
      <c r="S27" s="240"/>
      <c r="T27" s="240"/>
    </row>
    <row r="28" spans="1:37" s="323" customFormat="1" ht="61.5" customHeight="1" thickBot="1" x14ac:dyDescent="0.25">
      <c r="A28" s="421">
        <v>10</v>
      </c>
      <c r="B28" s="450" t="str">
        <f>'[2]МОП 2018'!B48</f>
        <v>Mat 1202</v>
      </c>
      <c r="C28" s="451" t="str">
        <f>'[2]МОП 2018'!C48</f>
        <v>Математика 2</v>
      </c>
      <c r="D28" s="292" t="s">
        <v>197</v>
      </c>
      <c r="E28" s="452">
        <v>2</v>
      </c>
      <c r="F28" s="453">
        <v>5</v>
      </c>
      <c r="G28" s="453">
        <v>5</v>
      </c>
      <c r="H28" s="453">
        <v>150</v>
      </c>
      <c r="I28" s="453">
        <v>45</v>
      </c>
      <c r="J28" s="439">
        <v>6</v>
      </c>
      <c r="K28" s="426">
        <v>99</v>
      </c>
      <c r="L28" s="426">
        <v>15</v>
      </c>
      <c r="M28" s="426">
        <v>222</v>
      </c>
      <c r="N28" s="286"/>
      <c r="O28" s="286" t="s">
        <v>139</v>
      </c>
      <c r="P28" s="429" t="s">
        <v>11</v>
      </c>
      <c r="Q28" s="454" t="s">
        <v>172</v>
      </c>
      <c r="R28" s="240"/>
      <c r="S28" s="240"/>
      <c r="T28" s="240"/>
    </row>
    <row r="29" spans="1:37" s="323" customFormat="1" ht="75" customHeight="1" thickBot="1" x14ac:dyDescent="0.25">
      <c r="A29" s="421"/>
      <c r="B29" s="455" t="s">
        <v>25</v>
      </c>
      <c r="C29" s="456" t="s">
        <v>183</v>
      </c>
      <c r="D29" s="457"/>
      <c r="E29" s="457"/>
      <c r="F29" s="458">
        <f>SUM(F30)</f>
        <v>5</v>
      </c>
      <c r="G29" s="458">
        <f t="shared" ref="G29:L29" si="4">SUM(G30)</f>
        <v>5</v>
      </c>
      <c r="H29" s="458">
        <f t="shared" si="4"/>
        <v>150</v>
      </c>
      <c r="I29" s="458">
        <f t="shared" si="4"/>
        <v>45</v>
      </c>
      <c r="J29" s="458">
        <f t="shared" si="4"/>
        <v>6</v>
      </c>
      <c r="K29" s="458">
        <f t="shared" si="4"/>
        <v>99</v>
      </c>
      <c r="L29" s="458">
        <f t="shared" si="4"/>
        <v>15</v>
      </c>
      <c r="M29" s="459"/>
      <c r="N29" s="460"/>
      <c r="O29" s="461"/>
      <c r="P29" s="462"/>
      <c r="Q29" s="463"/>
      <c r="R29" s="240"/>
      <c r="S29" s="240"/>
      <c r="T29" s="240"/>
    </row>
    <row r="30" spans="1:37" s="323" customFormat="1" ht="67.5" customHeight="1" thickBot="1" x14ac:dyDescent="0.25">
      <c r="A30" s="290">
        <v>11</v>
      </c>
      <c r="B30" s="291" t="str">
        <f>'[2]МОП 2018'!B52</f>
        <v>Fiz1203</v>
      </c>
      <c r="C30" s="304" t="str">
        <f>'[2]МОП 2018'!C52</f>
        <v>Физика</v>
      </c>
      <c r="D30" s="292" t="s">
        <v>198</v>
      </c>
      <c r="E30" s="252">
        <v>2</v>
      </c>
      <c r="F30" s="261">
        <v>5</v>
      </c>
      <c r="G30" s="261">
        <v>5</v>
      </c>
      <c r="H30" s="261">
        <v>150</v>
      </c>
      <c r="I30" s="261">
        <v>45</v>
      </c>
      <c r="J30" s="287">
        <v>6</v>
      </c>
      <c r="K30" s="261">
        <v>99</v>
      </c>
      <c r="L30" s="261">
        <v>15</v>
      </c>
      <c r="M30" s="261">
        <v>222</v>
      </c>
      <c r="N30" s="286"/>
      <c r="O30" s="286" t="s">
        <v>191</v>
      </c>
      <c r="P30" s="288" t="s">
        <v>11</v>
      </c>
      <c r="Q30" s="293" t="s">
        <v>169</v>
      </c>
      <c r="R30" s="240"/>
      <c r="S30" s="240"/>
      <c r="T30" s="240"/>
      <c r="AK30" s="323">
        <f>13*15</f>
        <v>195</v>
      </c>
    </row>
    <row r="31" spans="1:37" s="316" customFormat="1" ht="129.75" customHeight="1" thickBot="1" x14ac:dyDescent="0.25">
      <c r="A31" s="308"/>
      <c r="B31" s="309" t="s">
        <v>91</v>
      </c>
      <c r="C31" s="310" t="s">
        <v>201</v>
      </c>
      <c r="D31" s="310"/>
      <c r="E31" s="310"/>
      <c r="F31" s="311">
        <f>SUM(F33)</f>
        <v>3</v>
      </c>
      <c r="G31" s="311">
        <f t="shared" ref="G31:I31" si="5">SUM(G33)</f>
        <v>3</v>
      </c>
      <c r="H31" s="311">
        <f t="shared" si="5"/>
        <v>90</v>
      </c>
      <c r="I31" s="311">
        <f t="shared" si="5"/>
        <v>30</v>
      </c>
      <c r="J31" s="311">
        <v>6</v>
      </c>
      <c r="K31" s="311">
        <v>54</v>
      </c>
      <c r="L31" s="311">
        <v>3</v>
      </c>
      <c r="M31" s="309"/>
      <c r="N31" s="312"/>
      <c r="O31" s="312"/>
      <c r="P31" s="312"/>
      <c r="Q31" s="312"/>
      <c r="R31" s="312"/>
      <c r="S31" s="312"/>
      <c r="T31" s="312"/>
      <c r="U31" s="313"/>
      <c r="V31" s="314"/>
      <c r="W31" s="315"/>
    </row>
    <row r="32" spans="1:37" s="323" customFormat="1" ht="129.75" customHeight="1" thickBot="1" x14ac:dyDescent="0.25">
      <c r="A32" s="320">
        <v>12</v>
      </c>
      <c r="B32" s="304" t="s">
        <v>202</v>
      </c>
      <c r="C32" s="304" t="s">
        <v>203</v>
      </c>
      <c r="D32" s="292" t="s">
        <v>204</v>
      </c>
      <c r="E32" s="321">
        <v>1</v>
      </c>
      <c r="F32" s="239">
        <v>3</v>
      </c>
      <c r="G32" s="239">
        <v>3</v>
      </c>
      <c r="H32" s="239">
        <v>90</v>
      </c>
      <c r="I32" s="239">
        <v>30</v>
      </c>
      <c r="J32" s="239">
        <v>6</v>
      </c>
      <c r="K32" s="239">
        <v>54</v>
      </c>
      <c r="L32" s="239">
        <v>5</v>
      </c>
      <c r="M32" s="239">
        <v>11</v>
      </c>
      <c r="N32" s="322" t="s">
        <v>118</v>
      </c>
      <c r="P32" s="324" t="s">
        <v>11</v>
      </c>
      <c r="Q32" s="325" t="s">
        <v>169</v>
      </c>
      <c r="R32" s="240"/>
      <c r="S32" s="240"/>
      <c r="T32" s="240"/>
    </row>
    <row r="33" spans="1:31" s="443" customFormat="1" ht="68.25" customHeight="1" thickBot="1" x14ac:dyDescent="0.25">
      <c r="A33" s="278"/>
      <c r="B33" s="264" t="s">
        <v>171</v>
      </c>
      <c r="C33" s="271" t="s">
        <v>182</v>
      </c>
      <c r="D33" s="264"/>
      <c r="E33" s="271"/>
      <c r="F33" s="319">
        <f>SUM(F34)</f>
        <v>3</v>
      </c>
      <c r="G33" s="319">
        <f t="shared" ref="G33:I33" si="6">SUM(G34)</f>
        <v>3</v>
      </c>
      <c r="H33" s="319">
        <f t="shared" si="6"/>
        <v>90</v>
      </c>
      <c r="I33" s="319">
        <f t="shared" si="6"/>
        <v>30</v>
      </c>
      <c r="J33" s="319"/>
      <c r="K33" s="319">
        <f t="shared" ref="K33:L33" si="7">SUM(K30)</f>
        <v>99</v>
      </c>
      <c r="L33" s="319">
        <f t="shared" si="7"/>
        <v>15</v>
      </c>
      <c r="M33" s="246"/>
      <c r="N33" s="298"/>
      <c r="O33" s="294"/>
      <c r="P33" s="295"/>
      <c r="Q33" s="296"/>
      <c r="R33" s="297"/>
      <c r="S33" s="297"/>
      <c r="T33" s="297"/>
      <c r="V33" s="443">
        <f>27+33+29+30+32+25+32</f>
        <v>208</v>
      </c>
    </row>
    <row r="34" spans="1:31" s="323" customFormat="1" ht="109.5" customHeight="1" thickBot="1" x14ac:dyDescent="0.25">
      <c r="A34" s="242">
        <v>13</v>
      </c>
      <c r="B34" s="464" t="s">
        <v>190</v>
      </c>
      <c r="C34" s="433" t="s">
        <v>200</v>
      </c>
      <c r="D34" s="300" t="s">
        <v>197</v>
      </c>
      <c r="E34" s="300">
        <v>2</v>
      </c>
      <c r="F34" s="301">
        <v>3</v>
      </c>
      <c r="G34" s="301">
        <v>3</v>
      </c>
      <c r="H34" s="301">
        <v>90</v>
      </c>
      <c r="I34" s="301">
        <v>30</v>
      </c>
      <c r="J34" s="302"/>
      <c r="K34" s="301">
        <v>54</v>
      </c>
      <c r="L34" s="301">
        <v>5</v>
      </c>
      <c r="M34" s="301" t="s">
        <v>192</v>
      </c>
      <c r="O34" s="301" t="s">
        <v>174</v>
      </c>
      <c r="P34" s="303" t="s">
        <v>188</v>
      </c>
      <c r="Q34" s="289" t="s">
        <v>169</v>
      </c>
      <c r="R34" s="240"/>
      <c r="S34" s="240"/>
      <c r="T34" s="240"/>
    </row>
    <row r="35" spans="1:31" s="471" customFormat="1" ht="62.25" customHeight="1" thickBot="1" x14ac:dyDescent="0.25">
      <c r="A35" s="465"/>
      <c r="B35" s="455" t="s">
        <v>181</v>
      </c>
      <c r="C35" s="456" t="s">
        <v>153</v>
      </c>
      <c r="D35" s="456"/>
      <c r="E35" s="466"/>
      <c r="F35" s="467">
        <f>SUM(F36:F37)</f>
        <v>3</v>
      </c>
      <c r="G35" s="467">
        <f t="shared" ref="G35:H35" si="8">SUM(G36:G37)</f>
        <v>3</v>
      </c>
      <c r="H35" s="467">
        <f t="shared" si="8"/>
        <v>90</v>
      </c>
      <c r="I35" s="468">
        <v>25</v>
      </c>
      <c r="J35" s="468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69"/>
      <c r="X35" s="470"/>
    </row>
    <row r="36" spans="1:31" s="473" customFormat="1" ht="46.5" thickBot="1" x14ac:dyDescent="0.7">
      <c r="A36" s="239">
        <v>14</v>
      </c>
      <c r="B36" s="280" t="str">
        <f>'[2]МОП 2018'!B135</f>
        <v>FK 1110</v>
      </c>
      <c r="C36" s="279" t="s">
        <v>153</v>
      </c>
      <c r="D36" s="281" t="s">
        <v>199</v>
      </c>
      <c r="E36" s="282" t="s">
        <v>180</v>
      </c>
      <c r="F36" s="283">
        <v>1</v>
      </c>
      <c r="G36" s="281">
        <v>1</v>
      </c>
      <c r="H36" s="281">
        <v>30</v>
      </c>
      <c r="I36" s="281">
        <v>10</v>
      </c>
      <c r="J36" s="281"/>
      <c r="K36" s="281">
        <v>14</v>
      </c>
      <c r="L36" s="281">
        <v>0</v>
      </c>
      <c r="M36" s="281"/>
      <c r="N36" s="282" t="s">
        <v>193</v>
      </c>
      <c r="O36" s="282"/>
      <c r="P36" s="281" t="s">
        <v>188</v>
      </c>
      <c r="Q36" s="284" t="s">
        <v>152</v>
      </c>
      <c r="R36" s="232"/>
      <c r="S36" s="232"/>
      <c r="T36" s="232"/>
      <c r="U36" s="415"/>
      <c r="V36" s="415"/>
      <c r="W36" s="472"/>
      <c r="X36" s="472"/>
      <c r="Y36" s="472"/>
      <c r="Z36" s="472"/>
      <c r="AA36" s="472"/>
      <c r="AB36" s="472"/>
      <c r="AC36" s="472"/>
      <c r="AD36" s="472"/>
      <c r="AE36" s="472"/>
    </row>
    <row r="37" spans="1:31" s="473" customFormat="1" ht="46.5" thickBot="1" x14ac:dyDescent="0.7">
      <c r="A37" s="239">
        <v>15</v>
      </c>
      <c r="B37" s="280" t="str">
        <f>'[2]МОП 2018'!B136</f>
        <v>FK 1111</v>
      </c>
      <c r="C37" s="279" t="s">
        <v>153</v>
      </c>
      <c r="D37" s="281" t="s">
        <v>199</v>
      </c>
      <c r="E37" s="282" t="s">
        <v>34</v>
      </c>
      <c r="F37" s="283">
        <v>2</v>
      </c>
      <c r="G37" s="281">
        <v>2</v>
      </c>
      <c r="H37" s="281">
        <v>60</v>
      </c>
      <c r="I37" s="281">
        <v>15</v>
      </c>
      <c r="J37" s="281"/>
      <c r="K37" s="281">
        <v>39</v>
      </c>
      <c r="L37" s="281">
        <v>0</v>
      </c>
      <c r="M37" s="281"/>
      <c r="O37" s="282" t="s">
        <v>193</v>
      </c>
      <c r="P37" s="281" t="s">
        <v>188</v>
      </c>
      <c r="Q37" s="284" t="s">
        <v>152</v>
      </c>
      <c r="R37" s="232"/>
      <c r="S37" s="232"/>
      <c r="T37" s="232"/>
      <c r="U37" s="415"/>
      <c r="V37" s="415"/>
      <c r="W37" s="472"/>
      <c r="X37" s="472"/>
      <c r="Y37" s="472"/>
      <c r="Z37" s="472"/>
      <c r="AA37" s="472"/>
      <c r="AB37" s="472"/>
      <c r="AC37" s="472"/>
      <c r="AD37" s="472"/>
      <c r="AE37" s="472"/>
    </row>
    <row r="38" spans="1:31" s="323" customFormat="1" ht="54" customHeight="1" thickBot="1" x14ac:dyDescent="0.65">
      <c r="A38" s="243"/>
      <c r="B38" s="244"/>
      <c r="C38" s="245" t="s">
        <v>195</v>
      </c>
      <c r="D38" s="246"/>
      <c r="E38" s="247"/>
      <c r="F38" s="248">
        <f>SUM(F39+F42)</f>
        <v>60</v>
      </c>
      <c r="G38" s="248">
        <f t="shared" ref="G38:L38" si="9">SUM(G39+G42)</f>
        <v>60</v>
      </c>
      <c r="H38" s="248">
        <f t="shared" si="9"/>
        <v>1800</v>
      </c>
      <c r="I38" s="248">
        <f t="shared" si="9"/>
        <v>550</v>
      </c>
      <c r="J38" s="248">
        <f t="shared" si="9"/>
        <v>72</v>
      </c>
      <c r="K38" s="248">
        <f t="shared" si="9"/>
        <v>1160</v>
      </c>
      <c r="L38" s="248">
        <f t="shared" si="9"/>
        <v>161</v>
      </c>
      <c r="M38" s="246"/>
      <c r="N38" s="249" t="s">
        <v>187</v>
      </c>
      <c r="O38" s="249" t="s">
        <v>187</v>
      </c>
      <c r="P38" s="250"/>
      <c r="Q38" s="274"/>
      <c r="R38" s="240"/>
      <c r="S38" s="240"/>
      <c r="T38" s="240"/>
    </row>
    <row r="39" spans="1:31" s="323" customFormat="1" ht="45.75" x14ac:dyDescent="0.6">
      <c r="A39" s="243"/>
      <c r="B39" s="251"/>
      <c r="C39" s="299" t="s">
        <v>185</v>
      </c>
      <c r="D39" s="252"/>
      <c r="E39" s="253"/>
      <c r="F39" s="254">
        <f>SUM(F40+F41)</f>
        <v>34</v>
      </c>
      <c r="G39" s="254">
        <f t="shared" ref="G39:L39" si="10">SUM(G40+G41)</f>
        <v>34</v>
      </c>
      <c r="H39" s="254">
        <f t="shared" si="10"/>
        <v>1020</v>
      </c>
      <c r="I39" s="254">
        <f t="shared" si="10"/>
        <v>310</v>
      </c>
      <c r="J39" s="254">
        <f t="shared" si="10"/>
        <v>42</v>
      </c>
      <c r="K39" s="254">
        <f t="shared" si="10"/>
        <v>656</v>
      </c>
      <c r="L39" s="254">
        <f t="shared" si="10"/>
        <v>91</v>
      </c>
      <c r="M39" s="252"/>
      <c r="N39" s="255"/>
      <c r="O39" s="255"/>
      <c r="P39" s="253"/>
      <c r="Q39" s="275"/>
      <c r="R39" s="240"/>
      <c r="S39" s="240"/>
      <c r="T39" s="240"/>
    </row>
    <row r="40" spans="1:31" s="323" customFormat="1" ht="45.75" x14ac:dyDescent="0.2">
      <c r="A40" s="243"/>
      <c r="B40" s="251"/>
      <c r="C40" s="305" t="s">
        <v>186</v>
      </c>
      <c r="D40" s="241"/>
      <c r="E40" s="241"/>
      <c r="F40" s="254">
        <f>SUM(F16+F19+F20+F21+F22+F24)</f>
        <v>30</v>
      </c>
      <c r="G40" s="254">
        <f t="shared" ref="G40:L40" si="11">SUM(G16+G19+G20+G21+G22+G24)</f>
        <v>30</v>
      </c>
      <c r="H40" s="254">
        <f t="shared" si="11"/>
        <v>900</v>
      </c>
      <c r="I40" s="254">
        <f t="shared" si="11"/>
        <v>270</v>
      </c>
      <c r="J40" s="254">
        <f t="shared" si="11"/>
        <v>36</v>
      </c>
      <c r="K40" s="254">
        <f t="shared" si="11"/>
        <v>594</v>
      </c>
      <c r="L40" s="254">
        <f t="shared" si="11"/>
        <v>90</v>
      </c>
      <c r="M40" s="252"/>
      <c r="N40" s="255"/>
      <c r="O40" s="255"/>
      <c r="P40" s="253"/>
      <c r="Q40" s="275"/>
      <c r="R40" s="240"/>
      <c r="S40" s="240"/>
      <c r="T40" s="240"/>
    </row>
    <row r="41" spans="1:31" s="323" customFormat="1" ht="45.75" x14ac:dyDescent="0.65">
      <c r="A41" s="243"/>
      <c r="B41" s="251"/>
      <c r="C41" s="306" t="s">
        <v>194</v>
      </c>
      <c r="D41" s="241"/>
      <c r="E41" s="241"/>
      <c r="F41" s="256">
        <f t="shared" ref="F41:L41" si="12">SUM(F17+F36+F37)</f>
        <v>4</v>
      </c>
      <c r="G41" s="256">
        <f t="shared" si="12"/>
        <v>4</v>
      </c>
      <c r="H41" s="256">
        <f t="shared" si="12"/>
        <v>120</v>
      </c>
      <c r="I41" s="256">
        <f t="shared" si="12"/>
        <v>40</v>
      </c>
      <c r="J41" s="256">
        <f t="shared" si="12"/>
        <v>6</v>
      </c>
      <c r="K41" s="256">
        <f t="shared" si="12"/>
        <v>62</v>
      </c>
      <c r="L41" s="256">
        <f t="shared" si="12"/>
        <v>1</v>
      </c>
      <c r="M41" s="252"/>
      <c r="N41" s="255"/>
      <c r="O41" s="255"/>
      <c r="P41" s="253"/>
      <c r="Q41" s="275"/>
      <c r="R41" s="240"/>
      <c r="S41" s="240"/>
      <c r="T41" s="240"/>
      <c r="V41" s="474" t="e">
        <f>#REF!+#REF!+#REF!+#REF!+#REF!+F29+#REF!+F26+#REF!+F23+F18+#REF!</f>
        <v>#REF!</v>
      </c>
      <c r="Y41" s="475" t="e">
        <f>N46+O46+#REF!+#REF!+#REF!+#REF!+#REF!</f>
        <v>#VALUE!</v>
      </c>
    </row>
    <row r="42" spans="1:31" s="476" customFormat="1" ht="46.5" customHeight="1" x14ac:dyDescent="0.6">
      <c r="A42" s="243"/>
      <c r="B42" s="251"/>
      <c r="C42" s="299" t="s">
        <v>32</v>
      </c>
      <c r="D42" s="252"/>
      <c r="E42" s="253"/>
      <c r="F42" s="256">
        <f>SUM(F43+F45)</f>
        <v>26</v>
      </c>
      <c r="G42" s="256">
        <f t="shared" ref="G42:L42" si="13">SUM(G43+G45)</f>
        <v>26</v>
      </c>
      <c r="H42" s="256">
        <f t="shared" si="13"/>
        <v>780</v>
      </c>
      <c r="I42" s="256">
        <f t="shared" si="13"/>
        <v>240</v>
      </c>
      <c r="J42" s="256">
        <f t="shared" si="13"/>
        <v>30</v>
      </c>
      <c r="K42" s="256">
        <f t="shared" si="13"/>
        <v>504</v>
      </c>
      <c r="L42" s="256">
        <f t="shared" si="13"/>
        <v>70</v>
      </c>
      <c r="M42" s="252"/>
      <c r="N42" s="255"/>
      <c r="O42" s="255"/>
      <c r="P42" s="253"/>
      <c r="Q42" s="275"/>
      <c r="R42" s="240"/>
      <c r="S42" s="240"/>
      <c r="T42" s="240"/>
      <c r="U42" s="323"/>
      <c r="V42" s="323"/>
    </row>
    <row r="43" spans="1:31" s="415" customFormat="1" ht="45.75" customHeight="1" x14ac:dyDescent="0.35">
      <c r="A43" s="243"/>
      <c r="B43" s="251"/>
      <c r="C43" s="305" t="s">
        <v>196</v>
      </c>
      <c r="D43" s="241"/>
      <c r="E43" s="241"/>
      <c r="F43" s="256">
        <f>SUM(F25+F27+F28+F30+F34)</f>
        <v>23</v>
      </c>
      <c r="G43" s="256">
        <f t="shared" ref="G43:L43" si="14">SUM(G25+G27+G28+G30+G34)</f>
        <v>23</v>
      </c>
      <c r="H43" s="256">
        <f t="shared" si="14"/>
        <v>690</v>
      </c>
      <c r="I43" s="256">
        <f t="shared" si="14"/>
        <v>210</v>
      </c>
      <c r="J43" s="256">
        <f t="shared" si="14"/>
        <v>24</v>
      </c>
      <c r="K43" s="256">
        <f t="shared" si="14"/>
        <v>450</v>
      </c>
      <c r="L43" s="256">
        <f t="shared" si="14"/>
        <v>65</v>
      </c>
      <c r="M43" s="252"/>
      <c r="N43" s="255"/>
      <c r="O43" s="255"/>
      <c r="P43" s="253"/>
      <c r="Q43" s="275"/>
      <c r="R43" s="240"/>
      <c r="S43" s="240"/>
      <c r="T43" s="240"/>
      <c r="U43" s="323"/>
      <c r="V43" s="323"/>
    </row>
    <row r="44" spans="1:31" s="415" customFormat="1" ht="1.5" customHeight="1" x14ac:dyDescent="0.35">
      <c r="A44" s="243"/>
      <c r="B44" s="251"/>
      <c r="C44" s="305"/>
      <c r="D44" s="241"/>
      <c r="E44" s="241"/>
      <c r="F44" s="256"/>
      <c r="G44" s="256"/>
      <c r="H44" s="256"/>
      <c r="I44" s="256"/>
      <c r="J44" s="256"/>
      <c r="K44" s="256"/>
      <c r="L44" s="256"/>
      <c r="M44" s="252"/>
      <c r="N44" s="255"/>
      <c r="O44" s="255"/>
      <c r="P44" s="253"/>
      <c r="Q44" s="275"/>
      <c r="R44" s="240"/>
      <c r="S44" s="240"/>
      <c r="T44" s="240"/>
      <c r="U44" s="323"/>
      <c r="V44" s="323"/>
    </row>
    <row r="45" spans="1:31" s="415" customFormat="1" ht="40.5" customHeight="1" thickBot="1" x14ac:dyDescent="0.7">
      <c r="A45" s="243"/>
      <c r="B45" s="251"/>
      <c r="C45" s="306" t="s">
        <v>194</v>
      </c>
      <c r="D45" s="253"/>
      <c r="E45" s="317"/>
      <c r="F45" s="318">
        <f>F32</f>
        <v>3</v>
      </c>
      <c r="G45" s="318">
        <f t="shared" ref="G45:L45" si="15">G32</f>
        <v>3</v>
      </c>
      <c r="H45" s="318">
        <f t="shared" si="15"/>
        <v>90</v>
      </c>
      <c r="I45" s="318">
        <f t="shared" si="15"/>
        <v>30</v>
      </c>
      <c r="J45" s="318">
        <f t="shared" si="15"/>
        <v>6</v>
      </c>
      <c r="K45" s="318">
        <f t="shared" si="15"/>
        <v>54</v>
      </c>
      <c r="L45" s="318">
        <f t="shared" si="15"/>
        <v>5</v>
      </c>
      <c r="M45" s="253"/>
      <c r="N45" s="255"/>
      <c r="O45" s="255"/>
      <c r="P45" s="253"/>
      <c r="Q45" s="275"/>
      <c r="R45" s="240"/>
      <c r="S45" s="240"/>
      <c r="T45" s="240"/>
      <c r="U45" s="323"/>
      <c r="V45" s="323"/>
    </row>
    <row r="46" spans="1:31" s="415" customFormat="1" ht="68.25" customHeight="1" thickBot="1" x14ac:dyDescent="0.65">
      <c r="A46" s="257"/>
      <c r="B46" s="258"/>
      <c r="C46" s="259" t="s">
        <v>31</v>
      </c>
      <c r="D46" s="331"/>
      <c r="E46" s="332"/>
      <c r="F46" s="332"/>
      <c r="G46" s="332"/>
      <c r="H46" s="332"/>
      <c r="I46" s="332"/>
      <c r="J46" s="332"/>
      <c r="K46" s="332"/>
      <c r="L46" s="332"/>
      <c r="M46" s="333"/>
      <c r="N46" s="277" t="s">
        <v>205</v>
      </c>
      <c r="O46" s="277" t="s">
        <v>206</v>
      </c>
      <c r="P46" s="250" t="s">
        <v>189</v>
      </c>
      <c r="Q46" s="327"/>
      <c r="R46" s="240"/>
      <c r="S46" s="240"/>
      <c r="T46" s="240"/>
      <c r="U46" s="323"/>
      <c r="V46" s="323"/>
    </row>
    <row r="47" spans="1:31" s="477" customFormat="1" ht="53.25" customHeight="1" thickBot="1" x14ac:dyDescent="0.65">
      <c r="A47" s="326"/>
      <c r="B47" s="262"/>
      <c r="C47" s="263" t="s">
        <v>13</v>
      </c>
      <c r="D47" s="264"/>
      <c r="E47" s="264"/>
      <c r="F47" s="260">
        <f>SUM(F38)</f>
        <v>60</v>
      </c>
      <c r="G47" s="260">
        <f t="shared" ref="G47:L47" si="16">SUM(G38)</f>
        <v>60</v>
      </c>
      <c r="H47" s="260">
        <f t="shared" si="16"/>
        <v>1800</v>
      </c>
      <c r="I47" s="260">
        <f t="shared" si="16"/>
        <v>550</v>
      </c>
      <c r="J47" s="260">
        <f t="shared" si="16"/>
        <v>72</v>
      </c>
      <c r="K47" s="260">
        <f t="shared" si="16"/>
        <v>1160</v>
      </c>
      <c r="L47" s="260">
        <f t="shared" si="16"/>
        <v>161</v>
      </c>
      <c r="M47" s="247"/>
      <c r="N47" s="247"/>
      <c r="O47" s="247"/>
      <c r="P47" s="247"/>
      <c r="Q47" s="327"/>
      <c r="R47" s="229"/>
      <c r="S47" s="229"/>
      <c r="T47" s="229"/>
      <c r="U47" s="323"/>
      <c r="V47" s="323"/>
    </row>
    <row r="48" spans="1:31" s="479" customFormat="1" ht="167.25" customHeight="1" x14ac:dyDescent="0.65">
      <c r="A48" s="266"/>
      <c r="B48" s="276"/>
      <c r="C48" s="307" t="s">
        <v>167</v>
      </c>
      <c r="D48" s="307"/>
      <c r="E48" s="307"/>
      <c r="F48" s="307"/>
      <c r="G48" s="307"/>
      <c r="H48" s="307"/>
      <c r="I48" s="307"/>
      <c r="J48" s="307"/>
      <c r="K48" s="307" t="s">
        <v>210</v>
      </c>
      <c r="L48" s="307"/>
      <c r="M48" s="307"/>
      <c r="N48" s="307"/>
      <c r="O48" s="307"/>
      <c r="P48" s="307"/>
      <c r="Q48" s="276"/>
      <c r="R48" s="269"/>
      <c r="S48" s="269"/>
      <c r="T48" s="269"/>
      <c r="U48" s="478"/>
      <c r="V48" s="478"/>
    </row>
    <row r="49" spans="1:31" s="483" customFormat="1" ht="30.75" customHeight="1" x14ac:dyDescent="0.65">
      <c r="A49" s="266"/>
      <c r="B49" s="266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66"/>
      <c r="R49" s="480"/>
      <c r="S49" s="480"/>
      <c r="T49" s="480"/>
      <c r="U49" s="481"/>
      <c r="V49" s="481"/>
      <c r="W49" s="482"/>
      <c r="X49" s="482"/>
      <c r="Y49" s="482"/>
      <c r="Z49" s="482"/>
      <c r="AA49" s="482"/>
      <c r="AB49" s="482"/>
      <c r="AC49" s="482"/>
      <c r="AD49" s="482"/>
      <c r="AE49" s="482"/>
    </row>
    <row r="50" spans="1:31" s="486" customFormat="1" ht="118.5" customHeight="1" x14ac:dyDescent="0.65">
      <c r="A50" s="266"/>
      <c r="B50" s="276"/>
      <c r="C50" s="307" t="s">
        <v>173</v>
      </c>
      <c r="D50" s="307"/>
      <c r="E50" s="307"/>
      <c r="F50" s="307"/>
      <c r="G50" s="307"/>
      <c r="H50" s="307"/>
      <c r="I50" s="307"/>
      <c r="J50" s="307"/>
      <c r="K50" s="307" t="s">
        <v>211</v>
      </c>
      <c r="L50" s="307"/>
      <c r="M50" s="307"/>
      <c r="N50" s="307"/>
      <c r="O50" s="307"/>
      <c r="P50" s="230"/>
      <c r="Q50" s="266"/>
      <c r="R50" s="484"/>
      <c r="S50" s="484"/>
      <c r="T50" s="484"/>
      <c r="U50" s="485"/>
      <c r="V50" s="485"/>
    </row>
    <row r="51" spans="1:31" s="489" customFormat="1" ht="45.75" x14ac:dyDescent="0.65">
      <c r="A51" s="236"/>
      <c r="B51" s="236"/>
      <c r="C51" s="265"/>
      <c r="D51" s="240"/>
      <c r="E51" s="235"/>
      <c r="F51" s="240"/>
      <c r="G51" s="240"/>
      <c r="H51" s="230"/>
      <c r="I51" s="233"/>
      <c r="J51" s="233"/>
      <c r="K51" s="233"/>
      <c r="L51" s="233"/>
      <c r="M51" s="230"/>
      <c r="N51" s="230"/>
      <c r="O51" s="230"/>
      <c r="P51" s="267"/>
      <c r="Q51" s="230"/>
      <c r="R51" s="487"/>
      <c r="S51" s="487"/>
      <c r="T51" s="487"/>
      <c r="U51" s="488"/>
      <c r="V51" s="488"/>
    </row>
    <row r="52" spans="1:31" s="13" customFormat="1" ht="45.75" x14ac:dyDescent="0.65">
      <c r="A52" s="490"/>
      <c r="B52" s="490"/>
      <c r="C52" s="276"/>
      <c r="D52" s="491"/>
      <c r="E52" s="491"/>
      <c r="F52" s="491"/>
      <c r="G52" s="491"/>
      <c r="H52" s="491"/>
      <c r="I52" s="491"/>
      <c r="J52" s="492"/>
      <c r="K52" s="230"/>
      <c r="L52" s="230"/>
      <c r="M52" s="253"/>
      <c r="N52" s="230"/>
      <c r="O52" s="230"/>
      <c r="P52" s="231"/>
      <c r="Q52" s="231"/>
      <c r="R52" s="493"/>
      <c r="S52" s="493"/>
      <c r="T52" s="493"/>
      <c r="U52" s="472"/>
      <c r="V52" s="472"/>
    </row>
    <row r="53" spans="1:31" s="13" customFormat="1" ht="30" x14ac:dyDescent="0.4">
      <c r="A53" s="494"/>
      <c r="B53" s="494"/>
      <c r="C53" s="495"/>
      <c r="D53" s="496"/>
      <c r="E53" s="496"/>
      <c r="F53" s="496"/>
      <c r="G53" s="496"/>
      <c r="H53" s="496"/>
      <c r="I53" s="497"/>
      <c r="J53" s="498"/>
      <c r="K53" s="498"/>
      <c r="L53" s="498"/>
      <c r="M53" s="405"/>
      <c r="N53" s="405"/>
      <c r="O53" s="405"/>
      <c r="P53" s="498"/>
      <c r="Q53" s="405"/>
      <c r="R53" s="493"/>
      <c r="S53" s="493"/>
      <c r="T53" s="493"/>
    </row>
    <row r="54" spans="1:31" s="505" customFormat="1" ht="50.25" customHeight="1" x14ac:dyDescent="0.45">
      <c r="A54" s="499"/>
      <c r="B54" s="499"/>
      <c r="C54" s="500"/>
      <c r="D54" s="501"/>
      <c r="E54" s="501"/>
      <c r="F54" s="501"/>
      <c r="G54" s="501"/>
      <c r="H54" s="501"/>
      <c r="I54" s="502">
        <f>I35+I33+I29+I26+I23+I18+I15</f>
        <v>520</v>
      </c>
      <c r="J54" s="502">
        <f>J35+J33+J29+J26+J23+J18+J15</f>
        <v>66</v>
      </c>
      <c r="K54" s="503"/>
      <c r="L54" s="503"/>
      <c r="M54" s="504"/>
      <c r="N54" s="504"/>
      <c r="O54" s="504"/>
      <c r="P54" s="487"/>
      <c r="Q54" s="487"/>
      <c r="R54" s="493"/>
      <c r="S54" s="493"/>
      <c r="T54" s="493"/>
      <c r="U54" s="489"/>
      <c r="V54" s="489"/>
    </row>
    <row r="55" spans="1:31" s="505" customFormat="1" x14ac:dyDescent="0.45">
      <c r="A55" s="499"/>
      <c r="B55" s="499"/>
      <c r="C55" s="506"/>
      <c r="D55" s="507"/>
      <c r="E55" s="507"/>
      <c r="F55" s="503"/>
      <c r="G55" s="503"/>
      <c r="H55" s="503"/>
      <c r="I55" s="503"/>
      <c r="J55" s="503"/>
      <c r="K55" s="503"/>
      <c r="L55" s="503"/>
      <c r="M55" s="488"/>
      <c r="N55" s="488"/>
      <c r="O55" s="488"/>
      <c r="P55" s="487"/>
      <c r="Q55" s="487"/>
      <c r="R55" s="493"/>
      <c r="S55" s="493"/>
      <c r="T55" s="493"/>
      <c r="U55" s="13"/>
      <c r="V55" s="13"/>
    </row>
    <row r="56" spans="1:31" s="489" customFormat="1" x14ac:dyDescent="0.45">
      <c r="A56" s="508"/>
      <c r="B56" s="508"/>
      <c r="C56" s="506"/>
      <c r="D56" s="509"/>
      <c r="E56" s="509"/>
      <c r="F56" s="509"/>
      <c r="G56" s="509"/>
      <c r="H56" s="509"/>
      <c r="I56" s="509"/>
      <c r="J56" s="510"/>
      <c r="K56" s="405"/>
      <c r="L56" s="405"/>
      <c r="M56" s="511"/>
      <c r="N56" s="405"/>
      <c r="O56" s="405"/>
      <c r="P56" s="229"/>
      <c r="Q56" s="229"/>
      <c r="R56" s="493"/>
      <c r="S56" s="493"/>
      <c r="T56" s="493"/>
      <c r="U56" s="13"/>
      <c r="V56" s="13"/>
    </row>
    <row r="57" spans="1:31" s="489" customFormat="1" x14ac:dyDescent="0.45">
      <c r="A57" s="508"/>
      <c r="B57" s="508"/>
      <c r="C57" s="506"/>
      <c r="D57" s="512"/>
      <c r="E57" s="512"/>
      <c r="F57" s="512"/>
      <c r="G57" s="512"/>
      <c r="H57" s="512"/>
      <c r="I57" s="512"/>
      <c r="J57" s="512"/>
      <c r="K57" s="512"/>
      <c r="L57" s="512"/>
      <c r="M57" s="513"/>
      <c r="N57" s="513"/>
      <c r="O57" s="513"/>
      <c r="P57" s="229"/>
      <c r="Q57" s="229"/>
      <c r="R57" s="493"/>
      <c r="S57" s="493"/>
      <c r="T57" s="493"/>
      <c r="U57" s="505"/>
      <c r="V57" s="505"/>
    </row>
    <row r="58" spans="1:31" s="489" customFormat="1" x14ac:dyDescent="0.45">
      <c r="A58" s="499"/>
      <c r="B58" s="499"/>
      <c r="C58" s="506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487"/>
      <c r="Q58" s="487"/>
      <c r="R58" s="493"/>
      <c r="S58" s="493"/>
      <c r="T58" s="493"/>
      <c r="U58" s="505"/>
      <c r="V58" s="505"/>
    </row>
    <row r="59" spans="1:31" s="489" customFormat="1" x14ac:dyDescent="0.45">
      <c r="A59" s="499"/>
      <c r="B59" s="499"/>
      <c r="C59" s="506"/>
      <c r="D59" s="507"/>
      <c r="E59" s="507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487"/>
      <c r="Q59" s="493"/>
      <c r="R59" s="493"/>
      <c r="S59" s="493"/>
      <c r="T59" s="493"/>
    </row>
    <row r="60" spans="1:31" s="13" customFormat="1" x14ac:dyDescent="0.45">
      <c r="A60" s="499"/>
      <c r="B60" s="499"/>
      <c r="C60" s="506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487"/>
      <c r="Q60" s="493"/>
      <c r="R60" s="493"/>
      <c r="S60" s="493"/>
      <c r="T60" s="493"/>
      <c r="U60" s="489"/>
      <c r="V60" s="489"/>
    </row>
    <row r="61" spans="1:31" s="489" customFormat="1" x14ac:dyDescent="0.45">
      <c r="A61" s="499"/>
      <c r="B61" s="499"/>
      <c r="C61" s="506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487"/>
      <c r="Q61" s="493"/>
      <c r="R61" s="493"/>
      <c r="S61" s="493"/>
      <c r="T61" s="493"/>
    </row>
    <row r="62" spans="1:31" s="472" customFormat="1" x14ac:dyDescent="0.45">
      <c r="A62" s="499"/>
      <c r="B62" s="499"/>
      <c r="C62" s="506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487"/>
      <c r="Q62" s="493"/>
      <c r="R62" s="493"/>
      <c r="S62" s="493"/>
      <c r="T62" s="493"/>
      <c r="U62" s="489"/>
      <c r="V62" s="489"/>
    </row>
    <row r="63" spans="1:31" s="472" customFormat="1" x14ac:dyDescent="0.45">
      <c r="A63" s="499"/>
      <c r="B63" s="499"/>
      <c r="C63" s="506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487"/>
      <c r="Q63" s="493"/>
      <c r="R63" s="493"/>
      <c r="S63" s="493"/>
      <c r="T63" s="493"/>
      <c r="U63" s="13"/>
      <c r="V63" s="13"/>
    </row>
    <row r="64" spans="1:31" s="489" customFormat="1" x14ac:dyDescent="0.45">
      <c r="A64" s="499"/>
      <c r="B64" s="499"/>
      <c r="C64" s="506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487"/>
      <c r="Q64" s="493"/>
      <c r="R64" s="493"/>
      <c r="S64" s="493"/>
      <c r="T64" s="493"/>
    </row>
    <row r="65" spans="1:31" s="489" customFormat="1" x14ac:dyDescent="0.45">
      <c r="A65" s="499"/>
      <c r="B65" s="499"/>
      <c r="C65" s="506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487"/>
      <c r="Q65" s="493"/>
      <c r="R65" s="493"/>
      <c r="S65" s="493"/>
      <c r="T65" s="493"/>
      <c r="U65" s="472"/>
      <c r="V65" s="472"/>
    </row>
    <row r="66" spans="1:31" s="514" customFormat="1" x14ac:dyDescent="0.45">
      <c r="A66" s="499"/>
      <c r="B66" s="499"/>
      <c r="C66" s="506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487"/>
      <c r="Q66" s="493"/>
      <c r="R66" s="493"/>
      <c r="S66" s="493"/>
      <c r="T66" s="493"/>
      <c r="U66" s="472"/>
      <c r="V66" s="472"/>
      <c r="W66" s="489"/>
      <c r="X66" s="489"/>
      <c r="Y66" s="489"/>
      <c r="Z66" s="489"/>
      <c r="AA66" s="489"/>
      <c r="AB66" s="489"/>
      <c r="AC66" s="489"/>
      <c r="AD66" s="489"/>
      <c r="AE66" s="489"/>
    </row>
    <row r="67" spans="1:31" s="489" customFormat="1" x14ac:dyDescent="0.45">
      <c r="A67" s="499"/>
      <c r="B67" s="499"/>
      <c r="C67" s="506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487"/>
      <c r="Q67" s="493"/>
      <c r="R67" s="493"/>
      <c r="S67" s="493"/>
      <c r="T67" s="493"/>
    </row>
    <row r="68" spans="1:31" s="514" customFormat="1" x14ac:dyDescent="0.45">
      <c r="A68" s="499"/>
      <c r="B68" s="499"/>
      <c r="C68" s="506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487"/>
      <c r="Q68" s="493"/>
      <c r="R68" s="493"/>
      <c r="S68" s="493"/>
      <c r="T68" s="493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</row>
    <row r="69" spans="1:31" s="514" customFormat="1" x14ac:dyDescent="0.45">
      <c r="A69" s="499"/>
      <c r="B69" s="499"/>
      <c r="C69" s="506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487"/>
      <c r="Q69" s="493"/>
      <c r="R69" s="493"/>
      <c r="S69" s="493"/>
      <c r="T69" s="493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</row>
    <row r="70" spans="1:31" s="514" customFormat="1" x14ac:dyDescent="0.45">
      <c r="A70" s="499"/>
      <c r="B70" s="499"/>
      <c r="C70" s="506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487"/>
      <c r="Q70" s="493"/>
      <c r="R70" s="493"/>
      <c r="S70" s="493"/>
      <c r="T70" s="493"/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</row>
    <row r="71" spans="1:31" s="514" customFormat="1" x14ac:dyDescent="0.45">
      <c r="A71" s="499"/>
      <c r="B71" s="499"/>
      <c r="C71" s="506"/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487"/>
      <c r="Q71" s="493"/>
      <c r="R71" s="493"/>
      <c r="S71" s="493"/>
      <c r="T71" s="493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</row>
    <row r="72" spans="1:31" s="489" customFormat="1" x14ac:dyDescent="0.45">
      <c r="A72" s="499"/>
      <c r="B72" s="499"/>
      <c r="C72" s="506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487"/>
      <c r="Q72" s="493"/>
      <c r="R72" s="493"/>
      <c r="S72" s="493"/>
      <c r="T72" s="493"/>
    </row>
    <row r="73" spans="1:31" s="515" customFormat="1" x14ac:dyDescent="0.45">
      <c r="A73" s="499"/>
      <c r="B73" s="499"/>
      <c r="C73" s="506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487"/>
      <c r="Q73" s="493"/>
      <c r="R73" s="493"/>
      <c r="S73" s="493"/>
      <c r="T73" s="493"/>
      <c r="U73" s="489"/>
      <c r="V73" s="489"/>
    </row>
    <row r="74" spans="1:31" s="516" customFormat="1" x14ac:dyDescent="0.45">
      <c r="A74" s="499"/>
      <c r="B74" s="499"/>
      <c r="C74" s="506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487"/>
      <c r="Q74" s="493"/>
      <c r="R74" s="493"/>
      <c r="S74" s="493"/>
      <c r="T74" s="493"/>
      <c r="U74" s="489"/>
      <c r="V74" s="489"/>
    </row>
    <row r="75" spans="1:31" s="516" customFormat="1" x14ac:dyDescent="0.45">
      <c r="A75" s="499"/>
      <c r="B75" s="499"/>
      <c r="C75" s="506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  <c r="P75" s="487"/>
      <c r="Q75" s="493"/>
      <c r="R75" s="493"/>
      <c r="S75" s="493"/>
      <c r="T75" s="493"/>
      <c r="U75" s="489"/>
      <c r="V75" s="489"/>
    </row>
    <row r="76" spans="1:31" s="517" customFormat="1" x14ac:dyDescent="0.45">
      <c r="A76" s="499"/>
      <c r="B76" s="499"/>
      <c r="C76" s="506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487"/>
      <c r="Q76" s="493"/>
      <c r="R76" s="493"/>
      <c r="S76" s="493"/>
      <c r="T76" s="493"/>
      <c r="U76" s="515"/>
      <c r="V76" s="515"/>
    </row>
    <row r="77" spans="1:31" s="517" customFormat="1" x14ac:dyDescent="0.45">
      <c r="A77" s="499"/>
      <c r="B77" s="499"/>
      <c r="C77" s="506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  <c r="P77" s="487"/>
      <c r="Q77" s="493"/>
      <c r="R77" s="493"/>
      <c r="S77" s="493"/>
      <c r="T77" s="493"/>
      <c r="U77" s="516"/>
      <c r="V77" s="516"/>
    </row>
    <row r="78" spans="1:31" s="517" customFormat="1" x14ac:dyDescent="0.45">
      <c r="A78" s="499"/>
      <c r="B78" s="499"/>
      <c r="C78" s="506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487"/>
      <c r="Q78" s="493"/>
      <c r="R78" s="493"/>
      <c r="S78" s="493"/>
      <c r="T78" s="493"/>
      <c r="U78" s="516"/>
      <c r="V78" s="516"/>
    </row>
    <row r="79" spans="1:31" s="489" customFormat="1" x14ac:dyDescent="0.45">
      <c r="A79" s="499"/>
      <c r="B79" s="499"/>
      <c r="C79" s="506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  <c r="P79" s="487"/>
      <c r="Q79" s="493"/>
      <c r="R79" s="493"/>
      <c r="S79" s="493"/>
      <c r="T79" s="493"/>
      <c r="U79" s="517"/>
      <c r="V79" s="517"/>
    </row>
    <row r="80" spans="1:31" s="489" customFormat="1" x14ac:dyDescent="0.45">
      <c r="A80" s="499"/>
      <c r="B80" s="499"/>
      <c r="C80" s="506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487"/>
      <c r="Q80" s="493"/>
      <c r="R80" s="493"/>
      <c r="S80" s="493"/>
      <c r="T80" s="493"/>
      <c r="U80" s="517"/>
      <c r="V80" s="517"/>
    </row>
    <row r="81" spans="1:22" s="489" customFormat="1" x14ac:dyDescent="0.45">
      <c r="A81" s="499"/>
      <c r="B81" s="499"/>
      <c r="C81" s="506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487"/>
      <c r="Q81" s="493"/>
      <c r="R81" s="493"/>
      <c r="S81" s="493"/>
      <c r="T81" s="493"/>
      <c r="U81" s="517"/>
      <c r="V81" s="517"/>
    </row>
    <row r="82" spans="1:22" s="489" customFormat="1" x14ac:dyDescent="0.45">
      <c r="A82" s="499"/>
      <c r="B82" s="499"/>
      <c r="C82" s="506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487"/>
      <c r="Q82" s="493"/>
      <c r="R82" s="493"/>
      <c r="S82" s="493"/>
      <c r="T82" s="493"/>
    </row>
    <row r="83" spans="1:22" s="489" customFormat="1" x14ac:dyDescent="0.45">
      <c r="A83" s="499"/>
      <c r="B83" s="499"/>
      <c r="C83" s="506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487"/>
      <c r="Q83" s="493"/>
      <c r="R83" s="493"/>
      <c r="S83" s="493"/>
      <c r="T83" s="493"/>
    </row>
    <row r="84" spans="1:22" s="489" customFormat="1" x14ac:dyDescent="0.45">
      <c r="A84" s="499"/>
      <c r="B84" s="499"/>
      <c r="C84" s="506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487"/>
      <c r="Q84" s="493"/>
      <c r="R84" s="493"/>
      <c r="S84" s="493"/>
      <c r="T84" s="493"/>
    </row>
    <row r="85" spans="1:22" s="489" customFormat="1" x14ac:dyDescent="0.45">
      <c r="A85" s="499"/>
      <c r="B85" s="499"/>
      <c r="C85" s="506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487"/>
      <c r="Q85" s="493"/>
      <c r="R85" s="493"/>
      <c r="S85" s="493"/>
      <c r="T85" s="493"/>
    </row>
    <row r="86" spans="1:22" s="489" customFormat="1" x14ac:dyDescent="0.45">
      <c r="A86" s="499"/>
      <c r="B86" s="499"/>
      <c r="C86" s="506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487"/>
      <c r="Q86" s="493"/>
      <c r="R86" s="493"/>
      <c r="S86" s="493"/>
      <c r="T86" s="493"/>
    </row>
    <row r="87" spans="1:22" s="489" customFormat="1" x14ac:dyDescent="0.45">
      <c r="A87" s="499"/>
      <c r="B87" s="499"/>
      <c r="C87" s="506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487"/>
      <c r="Q87" s="493"/>
      <c r="R87" s="493"/>
      <c r="S87" s="493"/>
      <c r="T87" s="493"/>
    </row>
    <row r="88" spans="1:22" s="489" customFormat="1" x14ac:dyDescent="0.45">
      <c r="A88" s="499"/>
      <c r="B88" s="499"/>
      <c r="C88" s="506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487"/>
      <c r="Q88" s="493"/>
      <c r="R88" s="493"/>
      <c r="S88" s="493"/>
      <c r="T88" s="493"/>
    </row>
    <row r="89" spans="1:22" s="489" customFormat="1" x14ac:dyDescent="0.45">
      <c r="A89" s="499"/>
      <c r="B89" s="499"/>
      <c r="C89" s="506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487"/>
      <c r="Q89" s="493"/>
      <c r="R89" s="493"/>
      <c r="S89" s="493"/>
      <c r="T89" s="493"/>
    </row>
    <row r="90" spans="1:22" s="517" customFormat="1" x14ac:dyDescent="0.45">
      <c r="A90" s="499"/>
      <c r="B90" s="499"/>
      <c r="C90" s="506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487"/>
      <c r="Q90" s="493"/>
      <c r="R90" s="493"/>
      <c r="S90" s="493"/>
      <c r="T90" s="493"/>
      <c r="U90" s="489"/>
      <c r="V90" s="489"/>
    </row>
    <row r="91" spans="1:22" s="517" customFormat="1" x14ac:dyDescent="0.45">
      <c r="A91" s="499"/>
      <c r="B91" s="499"/>
      <c r="C91" s="506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487"/>
      <c r="Q91" s="493"/>
      <c r="R91" s="493"/>
      <c r="S91" s="493"/>
      <c r="T91" s="493"/>
      <c r="U91" s="489"/>
      <c r="V91" s="489"/>
    </row>
    <row r="92" spans="1:22" s="517" customFormat="1" x14ac:dyDescent="0.45">
      <c r="A92" s="499"/>
      <c r="B92" s="499"/>
      <c r="C92" s="506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487"/>
      <c r="Q92" s="493"/>
      <c r="R92" s="493"/>
      <c r="S92" s="493"/>
      <c r="T92" s="493"/>
      <c r="U92" s="489"/>
      <c r="V92" s="489"/>
    </row>
    <row r="93" spans="1:22" s="517" customFormat="1" x14ac:dyDescent="0.45">
      <c r="A93" s="499"/>
      <c r="B93" s="499"/>
      <c r="C93" s="506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487"/>
      <c r="Q93" s="493"/>
      <c r="R93" s="493"/>
      <c r="S93" s="493"/>
      <c r="T93" s="493"/>
    </row>
    <row r="94" spans="1:22" s="517" customFormat="1" x14ac:dyDescent="0.45">
      <c r="A94" s="499"/>
      <c r="B94" s="499"/>
      <c r="C94" s="506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  <c r="P94" s="487"/>
      <c r="Q94" s="493"/>
      <c r="R94" s="493"/>
      <c r="S94" s="493"/>
      <c r="T94" s="493"/>
    </row>
    <row r="95" spans="1:22" s="517" customFormat="1" x14ac:dyDescent="0.45">
      <c r="A95" s="499"/>
      <c r="B95" s="499"/>
      <c r="C95" s="506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487"/>
      <c r="Q95" s="493"/>
      <c r="R95" s="493"/>
      <c r="S95" s="493"/>
      <c r="T95" s="493"/>
    </row>
    <row r="96" spans="1:22" s="517" customFormat="1" x14ac:dyDescent="0.45">
      <c r="A96" s="518"/>
      <c r="B96" s="518"/>
      <c r="C96" s="506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493"/>
      <c r="Q96" s="493"/>
      <c r="R96" s="493"/>
      <c r="S96" s="493"/>
      <c r="T96" s="493"/>
    </row>
    <row r="97" spans="1:31" s="517" customFormat="1" x14ac:dyDescent="0.45">
      <c r="A97" s="518"/>
      <c r="B97" s="518"/>
      <c r="C97" s="506"/>
      <c r="D97" s="519"/>
      <c r="E97" s="51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493"/>
      <c r="Q97" s="493"/>
      <c r="R97" s="493"/>
      <c r="S97" s="493"/>
      <c r="T97" s="493"/>
    </row>
    <row r="98" spans="1:31" s="520" customFormat="1" x14ac:dyDescent="0.45">
      <c r="A98" s="518"/>
      <c r="B98" s="518"/>
      <c r="C98" s="506"/>
      <c r="D98" s="519"/>
      <c r="E98" s="519"/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493"/>
      <c r="Q98" s="493"/>
      <c r="R98" s="493"/>
      <c r="S98" s="493"/>
      <c r="T98" s="493"/>
      <c r="U98" s="517"/>
      <c r="V98" s="517"/>
    </row>
    <row r="99" spans="1:31" s="520" customFormat="1" x14ac:dyDescent="0.45">
      <c r="A99" s="518"/>
      <c r="B99" s="518"/>
      <c r="C99" s="506"/>
      <c r="D99" s="519"/>
      <c r="E99" s="519"/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493"/>
      <c r="Q99" s="493"/>
      <c r="R99" s="493"/>
      <c r="S99" s="493"/>
      <c r="T99" s="493"/>
      <c r="U99" s="517"/>
      <c r="V99" s="517"/>
    </row>
    <row r="100" spans="1:31" s="521" customFormat="1" x14ac:dyDescent="0.45">
      <c r="A100" s="518"/>
      <c r="B100" s="518"/>
      <c r="C100" s="506"/>
      <c r="D100" s="519"/>
      <c r="E100" s="519"/>
      <c r="F100" s="519"/>
      <c r="G100" s="519"/>
      <c r="H100" s="519"/>
      <c r="I100" s="519"/>
      <c r="J100" s="519"/>
      <c r="K100" s="519"/>
      <c r="L100" s="519"/>
      <c r="M100" s="519"/>
      <c r="N100" s="519"/>
      <c r="O100" s="519"/>
      <c r="P100" s="493"/>
      <c r="Q100" s="493"/>
      <c r="R100" s="493"/>
      <c r="S100" s="493"/>
      <c r="T100" s="493"/>
      <c r="U100" s="517"/>
      <c r="V100" s="517"/>
      <c r="W100" s="516"/>
      <c r="X100" s="516"/>
      <c r="Y100" s="516"/>
      <c r="Z100" s="516"/>
      <c r="AA100" s="516"/>
      <c r="AB100" s="516"/>
      <c r="AC100" s="516"/>
      <c r="AD100" s="516"/>
      <c r="AE100" s="516"/>
    </row>
    <row r="101" spans="1:31" s="522" customFormat="1" x14ac:dyDescent="0.45">
      <c r="A101" s="518"/>
      <c r="B101" s="518"/>
      <c r="C101" s="506"/>
      <c r="D101" s="519"/>
      <c r="E101" s="519"/>
      <c r="F101" s="519"/>
      <c r="G101" s="519"/>
      <c r="H101" s="519"/>
      <c r="I101" s="519"/>
      <c r="J101" s="519"/>
      <c r="K101" s="519"/>
      <c r="L101" s="519"/>
      <c r="M101" s="519"/>
      <c r="N101" s="519"/>
      <c r="O101" s="519"/>
      <c r="P101" s="493"/>
      <c r="Q101" s="493"/>
      <c r="R101" s="493"/>
      <c r="S101" s="493"/>
      <c r="T101" s="493"/>
      <c r="U101" s="520"/>
      <c r="V101" s="520"/>
    </row>
    <row r="102" spans="1:31" s="522" customFormat="1" x14ac:dyDescent="0.45">
      <c r="A102" s="518"/>
      <c r="B102" s="518"/>
      <c r="C102" s="506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493"/>
      <c r="Q102" s="493"/>
      <c r="R102" s="493"/>
      <c r="S102" s="493"/>
      <c r="T102" s="493"/>
      <c r="U102" s="520"/>
      <c r="V102" s="520"/>
    </row>
    <row r="103" spans="1:31" s="370" customFormat="1" x14ac:dyDescent="0.45">
      <c r="A103" s="518"/>
      <c r="B103" s="518"/>
      <c r="C103" s="506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493"/>
      <c r="Q103" s="493"/>
      <c r="R103" s="493"/>
      <c r="S103" s="493"/>
      <c r="T103" s="493"/>
      <c r="U103" s="516"/>
      <c r="V103" s="516"/>
    </row>
    <row r="104" spans="1:31" s="370" customFormat="1" x14ac:dyDescent="0.45">
      <c r="A104" s="518"/>
      <c r="B104" s="518"/>
      <c r="C104" s="506"/>
      <c r="D104" s="519"/>
      <c r="E104" s="519"/>
      <c r="F104" s="519"/>
      <c r="G104" s="519"/>
      <c r="H104" s="519"/>
      <c r="I104" s="519"/>
      <c r="J104" s="519"/>
      <c r="K104" s="519"/>
      <c r="L104" s="519"/>
      <c r="M104" s="519"/>
      <c r="N104" s="519"/>
      <c r="O104" s="519"/>
      <c r="P104" s="493"/>
      <c r="Q104" s="493"/>
      <c r="R104" s="493"/>
      <c r="S104" s="493"/>
      <c r="T104" s="493"/>
      <c r="U104" s="522"/>
      <c r="V104" s="522"/>
    </row>
    <row r="105" spans="1:31" s="370" customFormat="1" x14ac:dyDescent="0.45">
      <c r="A105" s="518"/>
      <c r="B105" s="518"/>
      <c r="C105" s="506"/>
      <c r="D105" s="519"/>
      <c r="E105" s="519"/>
      <c r="F105" s="519"/>
      <c r="G105" s="519"/>
      <c r="H105" s="519"/>
      <c r="I105" s="519"/>
      <c r="J105" s="519"/>
      <c r="K105" s="519"/>
      <c r="L105" s="519"/>
      <c r="M105" s="519"/>
      <c r="N105" s="519"/>
      <c r="O105" s="519"/>
      <c r="P105" s="493"/>
      <c r="Q105" s="493"/>
      <c r="R105" s="493"/>
      <c r="S105" s="493"/>
      <c r="T105" s="493"/>
      <c r="U105" s="522"/>
      <c r="V105" s="522"/>
    </row>
    <row r="106" spans="1:31" s="370" customFormat="1" x14ac:dyDescent="0.45">
      <c r="A106" s="518"/>
      <c r="B106" s="518"/>
      <c r="C106" s="506"/>
      <c r="D106" s="519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493"/>
      <c r="Q106" s="493"/>
      <c r="R106" s="493"/>
      <c r="S106" s="493"/>
      <c r="T106" s="493"/>
    </row>
    <row r="107" spans="1:31" s="523" customFormat="1" x14ac:dyDescent="0.45">
      <c r="A107" s="518"/>
      <c r="B107" s="518"/>
      <c r="C107" s="506"/>
      <c r="D107" s="519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493"/>
      <c r="Q107" s="493"/>
      <c r="R107" s="493"/>
      <c r="S107" s="493"/>
      <c r="T107" s="493"/>
      <c r="U107" s="370"/>
      <c r="V107" s="370"/>
    </row>
    <row r="108" spans="1:31" s="524" customFormat="1" x14ac:dyDescent="0.45">
      <c r="A108" s="518"/>
      <c r="B108" s="518"/>
      <c r="C108" s="506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493"/>
      <c r="Q108" s="493"/>
      <c r="R108" s="493"/>
      <c r="S108" s="493"/>
      <c r="T108" s="493"/>
      <c r="U108" s="370"/>
      <c r="V108" s="370"/>
    </row>
    <row r="109" spans="1:31" s="525" customFormat="1" x14ac:dyDescent="0.45">
      <c r="A109" s="518"/>
      <c r="B109" s="518"/>
      <c r="C109" s="506"/>
      <c r="D109" s="519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493"/>
      <c r="Q109" s="493"/>
      <c r="R109" s="493"/>
      <c r="S109" s="493"/>
      <c r="T109" s="493"/>
      <c r="U109" s="370"/>
      <c r="V109" s="370"/>
    </row>
    <row r="110" spans="1:31" s="525" customFormat="1" x14ac:dyDescent="0.45">
      <c r="A110" s="518"/>
      <c r="B110" s="518"/>
      <c r="C110" s="506"/>
      <c r="D110" s="519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  <c r="O110" s="519"/>
      <c r="P110" s="493"/>
      <c r="Q110" s="493"/>
      <c r="R110" s="493"/>
      <c r="S110" s="493"/>
      <c r="T110" s="493"/>
      <c r="U110" s="523"/>
      <c r="V110" s="523"/>
    </row>
    <row r="111" spans="1:31" s="526" customFormat="1" x14ac:dyDescent="0.45">
      <c r="A111" s="518"/>
      <c r="B111" s="518"/>
      <c r="C111" s="506"/>
      <c r="D111" s="519"/>
      <c r="E111" s="519"/>
      <c r="F111" s="519"/>
      <c r="G111" s="519"/>
      <c r="H111" s="519"/>
      <c r="I111" s="519"/>
      <c r="J111" s="519"/>
      <c r="K111" s="519"/>
      <c r="L111" s="519"/>
      <c r="M111" s="519"/>
      <c r="N111" s="519"/>
      <c r="O111" s="519"/>
      <c r="P111" s="493"/>
      <c r="Q111" s="493"/>
      <c r="R111" s="493"/>
      <c r="S111" s="493"/>
      <c r="T111" s="493"/>
      <c r="U111" s="524"/>
      <c r="V111" s="524"/>
    </row>
    <row r="112" spans="1:31" s="527" customFormat="1" x14ac:dyDescent="0.45">
      <c r="A112" s="518"/>
      <c r="B112" s="518"/>
      <c r="C112" s="506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493"/>
      <c r="Q112" s="493"/>
      <c r="R112" s="493"/>
      <c r="S112" s="493"/>
      <c r="T112" s="493"/>
      <c r="U112" s="525"/>
      <c r="V112" s="525"/>
    </row>
    <row r="113" spans="1:22" s="370" customFormat="1" x14ac:dyDescent="0.45">
      <c r="A113" s="518"/>
      <c r="B113" s="518"/>
      <c r="C113" s="506"/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493"/>
      <c r="Q113" s="493"/>
      <c r="R113" s="493"/>
      <c r="S113" s="493"/>
      <c r="T113" s="493"/>
      <c r="U113" s="525"/>
      <c r="V113" s="525"/>
    </row>
    <row r="114" spans="1:22" s="370" customFormat="1" x14ac:dyDescent="0.45">
      <c r="A114" s="518"/>
      <c r="B114" s="518"/>
      <c r="C114" s="506"/>
      <c r="D114" s="519"/>
      <c r="E114" s="519"/>
      <c r="F114" s="519"/>
      <c r="G114" s="519"/>
      <c r="H114" s="519"/>
      <c r="I114" s="519"/>
      <c r="J114" s="519"/>
      <c r="K114" s="519"/>
      <c r="L114" s="519"/>
      <c r="M114" s="519"/>
      <c r="N114" s="519"/>
      <c r="O114" s="519"/>
      <c r="P114" s="493"/>
      <c r="Q114" s="493"/>
      <c r="R114" s="493"/>
      <c r="S114" s="493"/>
      <c r="T114" s="493"/>
      <c r="U114" s="526"/>
      <c r="V114" s="526"/>
    </row>
    <row r="115" spans="1:22" s="370" customFormat="1" x14ac:dyDescent="0.45">
      <c r="A115" s="518"/>
      <c r="B115" s="518"/>
      <c r="C115" s="506"/>
      <c r="D115" s="519"/>
      <c r="E115" s="519"/>
      <c r="F115" s="519"/>
      <c r="G115" s="519"/>
      <c r="H115" s="519"/>
      <c r="I115" s="519"/>
      <c r="J115" s="519"/>
      <c r="K115" s="519"/>
      <c r="L115" s="519"/>
      <c r="M115" s="519"/>
      <c r="N115" s="519"/>
      <c r="O115" s="519"/>
      <c r="P115" s="493"/>
      <c r="Q115" s="493"/>
      <c r="R115" s="493"/>
      <c r="S115" s="493"/>
      <c r="T115" s="493"/>
      <c r="U115" s="527"/>
      <c r="V115" s="527"/>
    </row>
    <row r="116" spans="1:22" s="370" customFormat="1" x14ac:dyDescent="0.45">
      <c r="A116" s="518"/>
      <c r="B116" s="518"/>
      <c r="C116" s="506"/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493"/>
      <c r="Q116" s="493"/>
      <c r="R116" s="493"/>
      <c r="S116" s="493"/>
      <c r="T116" s="493"/>
    </row>
    <row r="117" spans="1:22" s="5" customFormat="1" x14ac:dyDescent="0.45">
      <c r="A117" s="11"/>
      <c r="B117" s="22"/>
      <c r="C117" s="44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7"/>
      <c r="Q117" s="17"/>
      <c r="R117" s="17"/>
      <c r="S117" s="17"/>
      <c r="T117" s="17"/>
      <c r="U117" s="16"/>
    </row>
    <row r="118" spans="1:22" s="5" customFormat="1" x14ac:dyDescent="0.45">
      <c r="A118" s="11"/>
      <c r="B118" s="22"/>
      <c r="C118" s="44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7"/>
      <c r="Q118" s="17"/>
      <c r="R118" s="17"/>
      <c r="S118" s="17"/>
      <c r="T118" s="17"/>
      <c r="U118" s="16"/>
    </row>
    <row r="119" spans="1:22" s="5" customFormat="1" x14ac:dyDescent="0.45">
      <c r="A119" s="11"/>
      <c r="B119" s="22"/>
      <c r="C119" s="44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7"/>
      <c r="Q119" s="17"/>
      <c r="R119" s="17"/>
      <c r="S119" s="17"/>
      <c r="T119" s="17"/>
      <c r="U119" s="16"/>
    </row>
    <row r="120" spans="1:22" s="5" customFormat="1" x14ac:dyDescent="0.45">
      <c r="A120" s="11"/>
      <c r="B120" s="22"/>
      <c r="C120" s="44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7"/>
      <c r="Q120" s="17"/>
      <c r="R120" s="17"/>
      <c r="S120" s="17"/>
      <c r="T120" s="17"/>
      <c r="U120" s="16"/>
    </row>
    <row r="121" spans="1:22" s="10" customFormat="1" x14ac:dyDescent="0.45">
      <c r="A121" s="11"/>
      <c r="B121" s="22"/>
      <c r="C121" s="44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7"/>
      <c r="Q121" s="17"/>
      <c r="R121" s="17"/>
      <c r="S121" s="17"/>
      <c r="T121" s="17"/>
      <c r="U121" s="16"/>
      <c r="V121" s="5"/>
    </row>
    <row r="122" spans="1:22" s="5" customFormat="1" x14ac:dyDescent="0.45">
      <c r="A122" s="11"/>
      <c r="B122" s="22"/>
      <c r="C122" s="4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7"/>
      <c r="Q122" s="17"/>
      <c r="R122" s="17"/>
      <c r="S122" s="17"/>
      <c r="T122" s="17"/>
      <c r="U122" s="16"/>
    </row>
    <row r="123" spans="1:22" s="3" customFormat="1" x14ac:dyDescent="0.45">
      <c r="A123" s="11"/>
      <c r="B123" s="22"/>
      <c r="C123" s="4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7"/>
      <c r="Q123" s="17"/>
      <c r="R123" s="17"/>
      <c r="S123" s="17"/>
      <c r="T123" s="17"/>
      <c r="U123" s="16"/>
      <c r="V123" s="5"/>
    </row>
    <row r="124" spans="1:22" s="3" customFormat="1" x14ac:dyDescent="0.45">
      <c r="A124" s="11"/>
      <c r="B124" s="22"/>
      <c r="C124" s="4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7"/>
      <c r="Q124" s="17"/>
      <c r="R124" s="17"/>
      <c r="S124" s="17"/>
      <c r="T124" s="17"/>
      <c r="U124" s="24"/>
      <c r="V124" s="10"/>
    </row>
    <row r="125" spans="1:22" s="4" customFormat="1" x14ac:dyDescent="0.45">
      <c r="A125" s="11"/>
      <c r="B125" s="22"/>
      <c r="C125" s="44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7"/>
      <c r="Q125" s="17"/>
      <c r="R125" s="17"/>
      <c r="S125" s="17"/>
      <c r="T125" s="17"/>
      <c r="U125" s="16"/>
      <c r="V125" s="5"/>
    </row>
    <row r="126" spans="1:22" s="5" customFormat="1" x14ac:dyDescent="0.45">
      <c r="A126" s="11"/>
      <c r="B126" s="22"/>
      <c r="C126" s="4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7"/>
      <c r="Q126" s="17"/>
      <c r="R126" s="17"/>
      <c r="S126" s="17"/>
      <c r="T126" s="17"/>
      <c r="U126" s="25"/>
      <c r="V126" s="3"/>
    </row>
    <row r="127" spans="1:22" s="3" customFormat="1" x14ac:dyDescent="0.45">
      <c r="A127" s="11"/>
      <c r="B127" s="22"/>
      <c r="C127" s="44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7"/>
      <c r="Q127" s="17"/>
      <c r="R127" s="17"/>
      <c r="S127" s="17"/>
      <c r="T127" s="17"/>
      <c r="U127" s="25"/>
    </row>
    <row r="128" spans="1:22" s="3" customFormat="1" x14ac:dyDescent="0.45">
      <c r="A128" s="11"/>
      <c r="B128" s="22"/>
      <c r="C128" s="44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7"/>
      <c r="Q128" s="17"/>
      <c r="R128" s="17"/>
      <c r="S128" s="17"/>
      <c r="T128" s="17"/>
      <c r="U128" s="26"/>
      <c r="V128" s="4"/>
    </row>
    <row r="129" spans="1:22" s="5" customFormat="1" x14ac:dyDescent="0.45">
      <c r="A129" s="11"/>
      <c r="B129" s="22"/>
      <c r="C129" s="44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7"/>
      <c r="Q129" s="17"/>
      <c r="R129" s="17"/>
      <c r="S129" s="17"/>
      <c r="T129" s="17"/>
      <c r="U129" s="16"/>
    </row>
    <row r="130" spans="1:22" s="7" customFormat="1" x14ac:dyDescent="0.45">
      <c r="A130" s="11"/>
      <c r="B130" s="22"/>
      <c r="C130" s="44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7"/>
      <c r="Q130" s="17"/>
      <c r="R130" s="17"/>
      <c r="S130" s="17"/>
      <c r="T130" s="17"/>
      <c r="U130" s="25"/>
      <c r="V130" s="3"/>
    </row>
    <row r="131" spans="1:22" s="3" customFormat="1" x14ac:dyDescent="0.45">
      <c r="A131" s="11"/>
      <c r="B131" s="22"/>
      <c r="C131" s="44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7"/>
      <c r="Q131" s="17"/>
      <c r="R131" s="17"/>
      <c r="S131" s="17"/>
      <c r="T131" s="17"/>
      <c r="U131" s="25"/>
    </row>
    <row r="132" spans="1:22" s="5" customFormat="1" x14ac:dyDescent="0.45">
      <c r="A132" s="11"/>
      <c r="B132" s="22"/>
      <c r="C132" s="4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7"/>
      <c r="Q132" s="17"/>
      <c r="R132" s="17"/>
      <c r="S132" s="17"/>
      <c r="T132" s="17"/>
      <c r="U132" s="16"/>
    </row>
    <row r="133" spans="1:22" s="5" customFormat="1" x14ac:dyDescent="0.45">
      <c r="A133" s="11"/>
      <c r="B133" s="22"/>
      <c r="C133" s="4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7"/>
      <c r="Q133" s="17"/>
      <c r="R133" s="17"/>
      <c r="S133" s="17"/>
      <c r="T133" s="17"/>
      <c r="U133" s="29"/>
      <c r="V133" s="7"/>
    </row>
    <row r="134" spans="1:22" s="5" customFormat="1" x14ac:dyDescent="0.45">
      <c r="A134" s="11"/>
      <c r="B134" s="22"/>
      <c r="C134" s="44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8"/>
      <c r="Q134" s="17"/>
      <c r="R134" s="17"/>
      <c r="S134" s="17"/>
      <c r="T134" s="17"/>
      <c r="U134" s="25"/>
      <c r="V134" s="3"/>
    </row>
    <row r="135" spans="1:22" s="3" customFormat="1" x14ac:dyDescent="0.45">
      <c r="A135" s="11"/>
      <c r="B135" s="22"/>
      <c r="C135" s="44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8"/>
      <c r="Q135" s="17"/>
      <c r="R135" s="17"/>
      <c r="S135" s="17"/>
      <c r="T135" s="17"/>
      <c r="U135" s="16"/>
      <c r="V135" s="5"/>
    </row>
    <row r="136" spans="1:22" s="3" customFormat="1" x14ac:dyDescent="0.45">
      <c r="A136" s="11"/>
      <c r="B136" s="22"/>
      <c r="C136" s="4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8"/>
      <c r="Q136" s="17"/>
      <c r="R136" s="17"/>
      <c r="S136" s="17"/>
      <c r="T136" s="17"/>
      <c r="U136" s="16"/>
      <c r="V136" s="5"/>
    </row>
    <row r="137" spans="1:22" s="3" customFormat="1" x14ac:dyDescent="0.45">
      <c r="A137" s="11"/>
      <c r="B137" s="22"/>
      <c r="C137" s="44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8"/>
      <c r="Q137" s="17"/>
      <c r="R137" s="17"/>
      <c r="S137" s="17"/>
      <c r="T137" s="17"/>
      <c r="U137" s="16"/>
      <c r="V137" s="5"/>
    </row>
    <row r="138" spans="1:22" s="3" customFormat="1" x14ac:dyDescent="0.45">
      <c r="A138" s="11"/>
      <c r="B138" s="22"/>
      <c r="C138" s="44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8"/>
      <c r="Q138" s="17"/>
      <c r="R138" s="17"/>
      <c r="S138" s="17"/>
      <c r="T138" s="17"/>
      <c r="U138" s="25"/>
    </row>
    <row r="139" spans="1:22" s="3" customFormat="1" x14ac:dyDescent="0.45">
      <c r="A139" s="11"/>
      <c r="B139" s="22"/>
      <c r="C139" s="4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8"/>
      <c r="Q139" s="17"/>
      <c r="R139" s="17"/>
      <c r="S139" s="17"/>
      <c r="T139" s="17"/>
      <c r="U139" s="25"/>
    </row>
    <row r="140" spans="1:22" s="3" customFormat="1" x14ac:dyDescent="0.45">
      <c r="A140" s="11"/>
      <c r="B140" s="22"/>
      <c r="C140" s="44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8"/>
      <c r="Q140" s="17"/>
      <c r="R140" s="17"/>
      <c r="S140" s="17"/>
      <c r="T140" s="17"/>
      <c r="U140" s="25"/>
    </row>
    <row r="141" spans="1:22" s="5" customFormat="1" x14ac:dyDescent="0.45">
      <c r="A141" s="11"/>
      <c r="B141" s="22"/>
      <c r="C141" s="44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8"/>
      <c r="Q141" s="17"/>
      <c r="R141" s="17"/>
      <c r="S141" s="17"/>
      <c r="T141" s="17"/>
      <c r="U141" s="25"/>
      <c r="V141" s="3"/>
    </row>
    <row r="142" spans="1:22" s="5" customFormat="1" x14ac:dyDescent="0.45">
      <c r="A142" s="11"/>
      <c r="B142" s="22"/>
      <c r="C142" s="44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8"/>
      <c r="Q142" s="17"/>
      <c r="R142" s="17"/>
      <c r="S142" s="17"/>
      <c r="T142" s="17"/>
      <c r="U142" s="25"/>
      <c r="V142" s="3"/>
    </row>
    <row r="143" spans="1:22" s="9" customFormat="1" x14ac:dyDescent="0.45">
      <c r="A143" s="11"/>
      <c r="B143" s="22"/>
      <c r="C143" s="44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8"/>
      <c r="Q143" s="17"/>
      <c r="R143" s="17"/>
      <c r="S143" s="17"/>
      <c r="T143" s="17"/>
      <c r="U143" s="25"/>
      <c r="V143" s="3"/>
    </row>
    <row r="144" spans="1:22" s="8" customFormat="1" x14ac:dyDescent="0.45">
      <c r="A144" s="11"/>
      <c r="B144" s="22"/>
      <c r="C144" s="44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8"/>
      <c r="Q144" s="17"/>
      <c r="R144" s="17"/>
      <c r="S144" s="17"/>
      <c r="T144" s="17"/>
      <c r="U144" s="16"/>
      <c r="V144" s="5"/>
    </row>
    <row r="145" spans="1:22" s="8" customFormat="1" x14ac:dyDescent="0.45">
      <c r="A145" s="11"/>
      <c r="B145" s="22"/>
      <c r="C145" s="44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8"/>
      <c r="Q145" s="17"/>
      <c r="R145" s="17"/>
      <c r="S145" s="17"/>
      <c r="T145" s="17"/>
      <c r="U145" s="16"/>
      <c r="V145" s="5"/>
    </row>
    <row r="146" spans="1:22" s="8" customFormat="1" x14ac:dyDescent="0.45">
      <c r="A146" s="11"/>
      <c r="B146" s="22"/>
      <c r="C146" s="44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8"/>
      <c r="Q146" s="17"/>
      <c r="R146" s="17"/>
      <c r="S146" s="17"/>
      <c r="T146" s="17"/>
      <c r="U146" s="30"/>
      <c r="V146" s="9"/>
    </row>
    <row r="147" spans="1:22" s="8" customFormat="1" x14ac:dyDescent="0.45">
      <c r="A147" s="11"/>
      <c r="B147" s="22"/>
      <c r="C147" s="44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8"/>
      <c r="Q147" s="17"/>
      <c r="R147" s="17"/>
      <c r="S147" s="17"/>
      <c r="T147" s="17"/>
      <c r="U147" s="31"/>
    </row>
    <row r="148" spans="1:22" s="3" customFormat="1" x14ac:dyDescent="0.45">
      <c r="A148" s="11"/>
      <c r="B148" s="22"/>
      <c r="C148" s="44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8"/>
      <c r="Q148" s="17"/>
      <c r="R148" s="17"/>
      <c r="S148" s="17"/>
      <c r="T148" s="17"/>
      <c r="U148" s="31"/>
      <c r="V148" s="8"/>
    </row>
    <row r="149" spans="1:22" s="3" customFormat="1" x14ac:dyDescent="0.45">
      <c r="A149" s="11"/>
      <c r="B149" s="22"/>
      <c r="C149" s="44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8"/>
      <c r="Q149" s="17"/>
      <c r="R149" s="17"/>
      <c r="S149" s="17"/>
      <c r="T149" s="17"/>
      <c r="U149" s="31"/>
      <c r="V149" s="8"/>
    </row>
    <row r="150" spans="1:22" s="3" customFormat="1" x14ac:dyDescent="0.45">
      <c r="A150" s="11"/>
      <c r="B150" s="22"/>
      <c r="C150" s="44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8"/>
      <c r="Q150" s="17"/>
      <c r="R150" s="17"/>
      <c r="S150" s="17"/>
      <c r="T150" s="17"/>
      <c r="U150" s="31"/>
      <c r="V150" s="8"/>
    </row>
    <row r="151" spans="1:22" s="3" customFormat="1" x14ac:dyDescent="0.45">
      <c r="A151" s="11"/>
      <c r="B151" s="22"/>
      <c r="C151" s="4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8"/>
      <c r="Q151" s="17"/>
      <c r="R151" s="17"/>
      <c r="S151" s="17"/>
      <c r="T151" s="17"/>
      <c r="U151" s="25"/>
    </row>
    <row r="152" spans="1:22" s="3" customFormat="1" x14ac:dyDescent="0.45">
      <c r="A152" s="11"/>
      <c r="B152" s="22"/>
      <c r="C152" s="44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8"/>
      <c r="Q152" s="17"/>
      <c r="R152" s="17"/>
      <c r="S152" s="17"/>
      <c r="T152" s="17"/>
      <c r="U152" s="25"/>
    </row>
    <row r="153" spans="1:22" s="3" customFormat="1" x14ac:dyDescent="0.45">
      <c r="A153" s="11"/>
      <c r="B153" s="22"/>
      <c r="C153" s="44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8"/>
      <c r="Q153" s="17"/>
      <c r="R153" s="17"/>
      <c r="S153" s="17"/>
      <c r="T153" s="17"/>
      <c r="U153" s="25"/>
    </row>
    <row r="154" spans="1:22" s="3" customFormat="1" x14ac:dyDescent="0.45">
      <c r="A154" s="11"/>
      <c r="B154" s="22"/>
      <c r="C154" s="44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8"/>
      <c r="Q154" s="17"/>
      <c r="R154" s="17"/>
      <c r="S154" s="17"/>
      <c r="T154" s="17"/>
      <c r="U154" s="25"/>
    </row>
    <row r="155" spans="1:22" s="3" customFormat="1" x14ac:dyDescent="0.45">
      <c r="A155" s="11"/>
      <c r="B155" s="22"/>
      <c r="C155" s="44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8"/>
      <c r="Q155" s="17"/>
      <c r="R155" s="17"/>
      <c r="S155" s="17"/>
      <c r="T155" s="17"/>
      <c r="U155" s="25"/>
    </row>
    <row r="156" spans="1:22" s="3" customFormat="1" x14ac:dyDescent="0.45">
      <c r="A156" s="11"/>
      <c r="B156" s="22"/>
      <c r="C156" s="44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8"/>
      <c r="Q156" s="17"/>
      <c r="R156" s="17"/>
      <c r="S156" s="17"/>
      <c r="T156" s="17"/>
      <c r="U156" s="25"/>
    </row>
    <row r="157" spans="1:22" s="3" customFormat="1" x14ac:dyDescent="0.45">
      <c r="A157" s="11"/>
      <c r="B157" s="22"/>
      <c r="C157" s="44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8"/>
      <c r="Q157" s="17"/>
      <c r="R157" s="17"/>
      <c r="S157" s="17"/>
      <c r="T157" s="17"/>
      <c r="U157" s="25"/>
    </row>
    <row r="158" spans="1:22" s="3" customFormat="1" x14ac:dyDescent="0.45">
      <c r="A158" s="11"/>
      <c r="B158" s="22"/>
      <c r="C158" s="44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8"/>
      <c r="Q158" s="17"/>
      <c r="R158" s="17"/>
      <c r="S158" s="17"/>
      <c r="T158" s="17"/>
      <c r="U158" s="25"/>
    </row>
    <row r="159" spans="1:22" s="8" customFormat="1" x14ac:dyDescent="0.45">
      <c r="A159" s="11"/>
      <c r="B159" s="22"/>
      <c r="C159" s="44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8"/>
      <c r="Q159" s="17"/>
      <c r="R159" s="17"/>
      <c r="S159" s="17"/>
      <c r="T159" s="17"/>
      <c r="U159" s="25"/>
      <c r="V159" s="3"/>
    </row>
    <row r="160" spans="1:22" s="8" customFormat="1" x14ac:dyDescent="0.45">
      <c r="A160" s="11"/>
      <c r="B160" s="22"/>
      <c r="C160" s="44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8"/>
      <c r="Q160" s="17"/>
      <c r="R160" s="17"/>
      <c r="S160" s="17"/>
      <c r="T160" s="17"/>
      <c r="U160" s="25"/>
      <c r="V160" s="3"/>
    </row>
    <row r="161" spans="1:22" s="8" customFormat="1" x14ac:dyDescent="0.45">
      <c r="A161" s="11"/>
      <c r="B161" s="22"/>
      <c r="C161" s="44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8"/>
      <c r="Q161" s="17"/>
      <c r="R161" s="17"/>
      <c r="S161" s="17"/>
      <c r="T161" s="17"/>
      <c r="U161" s="25"/>
      <c r="V161" s="3"/>
    </row>
    <row r="162" spans="1:22" s="8" customFormat="1" x14ac:dyDescent="0.45">
      <c r="A162" s="11"/>
      <c r="B162" s="22"/>
      <c r="C162" s="44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8"/>
      <c r="Q162" s="17"/>
      <c r="R162" s="17"/>
      <c r="S162" s="17"/>
      <c r="T162" s="17"/>
      <c r="U162" s="31"/>
    </row>
    <row r="163" spans="1:22" s="8" customFormat="1" x14ac:dyDescent="0.45">
      <c r="A163" s="11"/>
      <c r="B163" s="22"/>
      <c r="C163" s="44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8"/>
      <c r="Q163" s="17"/>
      <c r="R163" s="17"/>
      <c r="S163" s="17"/>
      <c r="T163" s="17"/>
      <c r="U163" s="31"/>
    </row>
    <row r="164" spans="1:22" s="8" customFormat="1" x14ac:dyDescent="0.45">
      <c r="A164" s="11"/>
      <c r="B164" s="22"/>
      <c r="C164" s="44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8"/>
      <c r="Q164" s="17"/>
      <c r="R164" s="17"/>
      <c r="S164" s="17"/>
      <c r="T164" s="17"/>
      <c r="U164" s="31"/>
    </row>
    <row r="165" spans="1:22" s="8" customFormat="1" x14ac:dyDescent="0.45">
      <c r="A165" s="11"/>
      <c r="B165" s="22"/>
      <c r="C165" s="44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8"/>
      <c r="Q165" s="17"/>
      <c r="R165" s="17"/>
      <c r="S165" s="17"/>
      <c r="T165" s="17"/>
      <c r="U165" s="31"/>
    </row>
    <row r="166" spans="1:22" s="8" customFormat="1" x14ac:dyDescent="0.45">
      <c r="A166" s="11"/>
      <c r="B166" s="22"/>
      <c r="C166" s="44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8"/>
      <c r="Q166" s="17"/>
      <c r="R166" s="17"/>
      <c r="S166" s="17"/>
      <c r="T166" s="17"/>
      <c r="U166" s="31"/>
    </row>
    <row r="167" spans="1:22" s="6" customFormat="1" x14ac:dyDescent="0.45">
      <c r="A167" s="11"/>
      <c r="B167" s="22"/>
      <c r="C167" s="44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8"/>
      <c r="Q167" s="17"/>
      <c r="R167" s="17"/>
      <c r="S167" s="17"/>
      <c r="T167" s="17"/>
      <c r="U167" s="31"/>
      <c r="V167" s="8"/>
    </row>
    <row r="168" spans="1:22" s="6" customFormat="1" x14ac:dyDescent="0.45">
      <c r="A168" s="11"/>
      <c r="B168" s="22"/>
      <c r="C168" s="44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8"/>
      <c r="Q168" s="17"/>
      <c r="R168" s="17"/>
      <c r="S168" s="17"/>
      <c r="T168" s="17"/>
      <c r="U168" s="31"/>
      <c r="V168" s="8"/>
    </row>
    <row r="169" spans="1:22" x14ac:dyDescent="0.45">
      <c r="B169" s="22"/>
      <c r="C169" s="44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P169" s="28"/>
      <c r="Q169" s="17"/>
      <c r="U169" s="31"/>
      <c r="V169" s="8"/>
    </row>
    <row r="170" spans="1:22" x14ac:dyDescent="0.45">
      <c r="B170" s="22"/>
      <c r="C170" s="44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P170" s="28"/>
      <c r="Q170" s="17"/>
      <c r="U170" s="23"/>
      <c r="V170" s="6"/>
    </row>
    <row r="171" spans="1:22" x14ac:dyDescent="0.45">
      <c r="B171" s="22"/>
      <c r="C171" s="44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P171" s="28"/>
      <c r="Q171" s="17"/>
      <c r="U171" s="23"/>
      <c r="V171" s="6"/>
    </row>
    <row r="172" spans="1:22" x14ac:dyDescent="0.45">
      <c r="B172" s="22"/>
      <c r="C172" s="44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P172" s="28"/>
      <c r="Q172" s="17"/>
    </row>
    <row r="173" spans="1:22" x14ac:dyDescent="0.45">
      <c r="B173" s="22"/>
      <c r="C173" s="44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P173" s="28"/>
      <c r="Q173" s="17"/>
    </row>
    <row r="174" spans="1:22" x14ac:dyDescent="0.45">
      <c r="B174" s="22"/>
      <c r="C174" s="44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P174" s="28"/>
      <c r="Q174" s="17"/>
    </row>
    <row r="175" spans="1:22" x14ac:dyDescent="0.45">
      <c r="B175" s="22"/>
      <c r="C175" s="44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P175" s="28"/>
      <c r="Q175" s="17"/>
    </row>
  </sheetData>
  <mergeCells count="33">
    <mergeCell ref="C1:L1"/>
    <mergeCell ref="C2:L2"/>
    <mergeCell ref="M3:Q3"/>
    <mergeCell ref="C4:L4"/>
    <mergeCell ref="N4:Q4"/>
    <mergeCell ref="M57:O57"/>
    <mergeCell ref="D53:H53"/>
    <mergeCell ref="D46:M46"/>
    <mergeCell ref="D9:I9"/>
    <mergeCell ref="I10:J10"/>
    <mergeCell ref="K10:L10"/>
    <mergeCell ref="M10:M13"/>
    <mergeCell ref="I11:I13"/>
    <mergeCell ref="J11:J13"/>
    <mergeCell ref="K11:K13"/>
    <mergeCell ref="L11:L13"/>
    <mergeCell ref="N12:O12"/>
    <mergeCell ref="C5:K5"/>
    <mergeCell ref="C6:K6"/>
    <mergeCell ref="M7:Q8"/>
    <mergeCell ref="C10:C13"/>
    <mergeCell ref="D10:D13"/>
    <mergeCell ref="E10:E13"/>
    <mergeCell ref="F10:F13"/>
    <mergeCell ref="G10:G13"/>
    <mergeCell ref="H10:H13"/>
    <mergeCell ref="A9:C9"/>
    <mergeCell ref="A10:A13"/>
    <mergeCell ref="B10:B13"/>
    <mergeCell ref="N10:O11"/>
    <mergeCell ref="C7:K7"/>
    <mergeCell ref="P10:P13"/>
    <mergeCell ref="Q10:Q13"/>
  </mergeCells>
  <printOptions horizontalCentered="1"/>
  <pageMargins left="0" right="0" top="0.19685039370078741" bottom="0" header="0" footer="0"/>
  <pageSetup paperSize="8" scale="26" fitToHeight="0" orientation="landscape" r:id="rId1"/>
  <headerFooter alignWithMargins="0"/>
  <rowBreaks count="2" manualBreakCount="2">
    <brk id="27" max="16" man="1"/>
    <brk id="58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zoomScale="30" zoomScaleNormal="40" zoomScaleSheetLayoutView="30" workbookViewId="0">
      <selection activeCell="N2" sqref="N2:Q2"/>
    </sheetView>
  </sheetViews>
  <sheetFormatPr defaultRowHeight="12.75" x14ac:dyDescent="0.2"/>
  <cols>
    <col min="1" max="1" width="12.28515625" customWidth="1"/>
    <col min="2" max="2" width="29.42578125" customWidth="1"/>
    <col min="3" max="3" width="125" customWidth="1"/>
    <col min="4" max="4" width="33.42578125" customWidth="1"/>
    <col min="5" max="5" width="17.42578125" customWidth="1"/>
    <col min="6" max="6" width="14.140625" customWidth="1"/>
    <col min="7" max="7" width="13.42578125" customWidth="1"/>
    <col min="8" max="8" width="11.7109375" customWidth="1"/>
    <col min="9" max="9" width="13.7109375" customWidth="1"/>
    <col min="10" max="10" width="16" customWidth="1"/>
    <col min="11" max="11" width="13.85546875" customWidth="1"/>
    <col min="12" max="12" width="15.5703125" customWidth="1"/>
    <col min="13" max="13" width="14.140625" customWidth="1"/>
    <col min="14" max="14" width="36.28515625" customWidth="1"/>
    <col min="15" max="15" width="34" customWidth="1"/>
    <col min="16" max="16" width="21.28515625" customWidth="1"/>
    <col min="17" max="17" width="27.140625" customWidth="1"/>
  </cols>
  <sheetData>
    <row r="1" spans="1:27" ht="30.75" x14ac:dyDescent="0.45">
      <c r="A1" s="47" t="s">
        <v>38</v>
      </c>
      <c r="B1" s="47"/>
      <c r="D1" s="58" t="s">
        <v>39</v>
      </c>
      <c r="E1" s="58"/>
      <c r="F1" s="58"/>
      <c r="G1" s="58"/>
      <c r="H1" s="58"/>
      <c r="I1" s="58"/>
      <c r="J1" s="58"/>
      <c r="K1" s="58"/>
      <c r="L1" s="52"/>
      <c r="M1" s="52"/>
      <c r="N1" s="52"/>
      <c r="O1" s="53"/>
      <c r="P1" s="55" t="s">
        <v>40</v>
      </c>
      <c r="Q1" s="56"/>
    </row>
    <row r="2" spans="1:27" ht="30.75" customHeight="1" x14ac:dyDescent="0.4">
      <c r="A2" s="47" t="s">
        <v>41</v>
      </c>
      <c r="B2" s="47"/>
      <c r="C2" s="48"/>
      <c r="D2" s="50" t="s">
        <v>42</v>
      </c>
      <c r="F2" s="51"/>
      <c r="G2" s="51"/>
      <c r="H2" s="51"/>
      <c r="I2" s="51"/>
      <c r="J2" s="49"/>
      <c r="K2" s="52"/>
      <c r="L2" s="52"/>
      <c r="M2" s="52"/>
      <c r="N2" s="337" t="s">
        <v>149</v>
      </c>
      <c r="O2" s="337"/>
      <c r="P2" s="337"/>
      <c r="Q2" s="337"/>
    </row>
    <row r="3" spans="1:27" ht="30.75" x14ac:dyDescent="0.45">
      <c r="A3" s="47" t="s">
        <v>43</v>
      </c>
      <c r="B3" s="47"/>
      <c r="C3" s="48"/>
      <c r="D3" s="58"/>
      <c r="E3" s="59"/>
      <c r="F3" s="59"/>
      <c r="G3" s="56"/>
      <c r="H3" s="56"/>
      <c r="I3" s="56"/>
      <c r="J3" s="60"/>
      <c r="K3" s="56"/>
      <c r="L3" s="56"/>
      <c r="M3" s="52"/>
      <c r="N3" s="52"/>
      <c r="O3" s="338" t="s">
        <v>150</v>
      </c>
      <c r="P3" s="338"/>
      <c r="Q3" s="338"/>
      <c r="V3" s="57"/>
      <c r="X3" s="57"/>
      <c r="Y3" s="55"/>
      <c r="Z3" s="61"/>
      <c r="AA3" s="55"/>
    </row>
    <row r="4" spans="1:27" ht="30.75" x14ac:dyDescent="0.45">
      <c r="A4" s="47" t="s">
        <v>116</v>
      </c>
      <c r="B4" s="47"/>
      <c r="C4" s="48"/>
      <c r="D4" s="49"/>
      <c r="E4" s="60"/>
      <c r="F4" s="60"/>
      <c r="G4" s="47" t="s">
        <v>44</v>
      </c>
      <c r="H4" s="62"/>
      <c r="I4" s="62"/>
      <c r="J4" s="60"/>
      <c r="K4" s="56"/>
      <c r="L4" s="56"/>
      <c r="M4" s="52"/>
      <c r="N4" s="52"/>
      <c r="O4" s="57"/>
      <c r="P4" s="56"/>
      <c r="Q4" s="56"/>
      <c r="V4" s="57"/>
      <c r="W4" s="57"/>
      <c r="X4" s="57" t="s">
        <v>45</v>
      </c>
      <c r="Y4" s="55"/>
      <c r="Z4" s="61"/>
      <c r="AA4" s="56"/>
    </row>
    <row r="5" spans="1:27" ht="30.75" x14ac:dyDescent="0.45">
      <c r="A5" s="50"/>
      <c r="B5" s="50"/>
      <c r="C5" s="63"/>
      <c r="D5" s="49"/>
      <c r="E5" s="60"/>
      <c r="F5" s="59" t="s">
        <v>46</v>
      </c>
      <c r="G5" s="47"/>
      <c r="H5" s="47"/>
      <c r="I5" s="47"/>
      <c r="J5" s="60"/>
      <c r="K5" s="56"/>
      <c r="L5" s="56"/>
      <c r="M5" s="52"/>
      <c r="N5" s="52"/>
      <c r="O5" s="57"/>
      <c r="P5" s="56"/>
      <c r="Q5" s="56"/>
    </row>
    <row r="6" spans="1:27" ht="30" x14ac:dyDescent="0.4">
      <c r="A6" s="64"/>
      <c r="B6" s="64"/>
      <c r="C6" s="63"/>
      <c r="D6" s="49"/>
      <c r="E6" s="60"/>
      <c r="F6" s="65" t="s">
        <v>47</v>
      </c>
      <c r="G6" s="48"/>
      <c r="H6" s="48"/>
      <c r="I6" s="48"/>
      <c r="J6" s="66"/>
      <c r="K6" s="66"/>
      <c r="L6" s="66"/>
      <c r="M6" s="67"/>
      <c r="N6" s="67"/>
      <c r="O6" s="67"/>
      <c r="P6" s="67"/>
      <c r="Q6" s="52"/>
    </row>
    <row r="7" spans="1:27" ht="30" x14ac:dyDescent="0.4">
      <c r="A7" s="64"/>
      <c r="B7" s="64"/>
      <c r="C7" s="65"/>
      <c r="D7" s="49"/>
      <c r="E7" s="51"/>
      <c r="F7" s="51"/>
      <c r="G7" s="51"/>
      <c r="H7" s="51"/>
      <c r="I7" s="51"/>
      <c r="J7" s="67"/>
      <c r="K7" s="67"/>
      <c r="L7" s="67"/>
      <c r="M7" s="67"/>
      <c r="N7" s="343" t="s">
        <v>115</v>
      </c>
      <c r="O7" s="343"/>
      <c r="P7" s="343"/>
      <c r="Q7" s="343"/>
      <c r="V7" t="s">
        <v>113</v>
      </c>
    </row>
    <row r="8" spans="1:27" ht="30" x14ac:dyDescent="0.4">
      <c r="A8" s="64"/>
      <c r="B8" s="64"/>
      <c r="C8" s="65"/>
      <c r="D8" s="64"/>
      <c r="E8" s="64"/>
      <c r="F8" s="51" t="s">
        <v>151</v>
      </c>
      <c r="G8" s="51"/>
      <c r="H8" s="64"/>
      <c r="I8" s="64"/>
      <c r="J8" s="67"/>
      <c r="K8" s="67"/>
      <c r="L8" s="67"/>
      <c r="M8" s="67"/>
      <c r="N8" s="343"/>
      <c r="O8" s="343"/>
      <c r="P8" s="343"/>
      <c r="Q8" s="343"/>
    </row>
    <row r="9" spans="1:27" ht="30.75" thickBot="1" x14ac:dyDescent="0.45">
      <c r="A9" s="68" t="s">
        <v>147</v>
      </c>
      <c r="B9" s="69"/>
      <c r="C9" s="54"/>
      <c r="D9" s="64"/>
      <c r="E9" s="64"/>
      <c r="F9" s="64"/>
      <c r="G9" s="64"/>
      <c r="H9" s="64"/>
      <c r="I9" s="64"/>
      <c r="J9" s="344" t="s">
        <v>48</v>
      </c>
      <c r="K9" s="344"/>
      <c r="L9" s="344"/>
      <c r="M9" s="344"/>
      <c r="N9" s="344"/>
      <c r="O9" s="344"/>
      <c r="P9" s="344"/>
      <c r="Q9" s="52"/>
      <c r="W9" t="s">
        <v>58</v>
      </c>
    </row>
    <row r="10" spans="1:27" ht="35.25" customHeight="1" thickBot="1" x14ac:dyDescent="0.25">
      <c r="A10" s="350" t="s">
        <v>12</v>
      </c>
      <c r="B10" s="345" t="s">
        <v>49</v>
      </c>
      <c r="C10" s="351" t="s">
        <v>50</v>
      </c>
      <c r="D10" s="345" t="s">
        <v>51</v>
      </c>
      <c r="E10" s="345" t="s">
        <v>20</v>
      </c>
      <c r="F10" s="345" t="s">
        <v>52</v>
      </c>
      <c r="G10" s="345" t="s">
        <v>53</v>
      </c>
      <c r="H10" s="345" t="s">
        <v>54</v>
      </c>
      <c r="I10" s="365" t="s">
        <v>55</v>
      </c>
      <c r="J10" s="362"/>
      <c r="K10" s="365" t="s">
        <v>56</v>
      </c>
      <c r="L10" s="366"/>
      <c r="M10" s="345" t="s">
        <v>57</v>
      </c>
      <c r="N10" s="354" t="s">
        <v>121</v>
      </c>
      <c r="O10" s="355"/>
      <c r="P10" s="345" t="s">
        <v>59</v>
      </c>
      <c r="Q10" s="350" t="s">
        <v>60</v>
      </c>
    </row>
    <row r="11" spans="1:27" ht="87" customHeight="1" x14ac:dyDescent="0.2">
      <c r="A11" s="348"/>
      <c r="B11" s="348"/>
      <c r="C11" s="348"/>
      <c r="D11" s="346"/>
      <c r="E11" s="348"/>
      <c r="F11" s="346"/>
      <c r="G11" s="348"/>
      <c r="H11" s="346"/>
      <c r="I11" s="345" t="s">
        <v>61</v>
      </c>
      <c r="J11" s="345" t="s">
        <v>62</v>
      </c>
      <c r="K11" s="345" t="s">
        <v>63</v>
      </c>
      <c r="L11" s="345" t="s">
        <v>64</v>
      </c>
      <c r="M11" s="346"/>
      <c r="N11" s="356"/>
      <c r="O11" s="357"/>
      <c r="P11" s="348"/>
      <c r="Q11" s="348"/>
    </row>
    <row r="12" spans="1:27" ht="44.25" customHeight="1" x14ac:dyDescent="0.2">
      <c r="A12" s="348"/>
      <c r="B12" s="348"/>
      <c r="C12" s="348"/>
      <c r="D12" s="346"/>
      <c r="E12" s="348"/>
      <c r="F12" s="346"/>
      <c r="G12" s="348"/>
      <c r="H12" s="346"/>
      <c r="I12" s="348"/>
      <c r="J12" s="348"/>
      <c r="K12" s="348"/>
      <c r="L12" s="348"/>
      <c r="M12" s="346"/>
      <c r="N12" s="358" t="s">
        <v>28</v>
      </c>
      <c r="O12" s="359"/>
      <c r="P12" s="348"/>
      <c r="Q12" s="348"/>
      <c r="Z12" s="352" t="s">
        <v>121</v>
      </c>
      <c r="AA12" s="353"/>
    </row>
    <row r="13" spans="1:27" ht="77.25" customHeight="1" thickBot="1" x14ac:dyDescent="0.25">
      <c r="A13" s="349"/>
      <c r="B13" s="349"/>
      <c r="C13" s="349"/>
      <c r="D13" s="347"/>
      <c r="E13" s="349"/>
      <c r="F13" s="347"/>
      <c r="G13" s="349"/>
      <c r="H13" s="347"/>
      <c r="I13" s="349"/>
      <c r="J13" s="349"/>
      <c r="K13" s="349"/>
      <c r="L13" s="349"/>
      <c r="M13" s="347"/>
      <c r="N13" s="70">
        <v>1</v>
      </c>
      <c r="O13" s="71">
        <v>2</v>
      </c>
      <c r="P13" s="349"/>
      <c r="Q13" s="349"/>
    </row>
    <row r="14" spans="1:27" ht="27.75" thickBot="1" x14ac:dyDescent="0.4">
      <c r="A14" s="72">
        <v>1</v>
      </c>
      <c r="B14" s="72">
        <f>A14+1</f>
        <v>2</v>
      </c>
      <c r="C14" s="73">
        <v>3</v>
      </c>
      <c r="D14" s="72">
        <v>4</v>
      </c>
      <c r="E14" s="72">
        <v>5</v>
      </c>
      <c r="F14" s="72">
        <f t="shared" ref="F14:M14" si="0">E14+1</f>
        <v>6</v>
      </c>
      <c r="G14" s="72">
        <f t="shared" si="0"/>
        <v>7</v>
      </c>
      <c r="H14" s="72">
        <f t="shared" si="0"/>
        <v>8</v>
      </c>
      <c r="I14" s="72">
        <f t="shared" si="0"/>
        <v>9</v>
      </c>
      <c r="J14" s="74">
        <f t="shared" si="0"/>
        <v>10</v>
      </c>
      <c r="K14" s="74">
        <f t="shared" si="0"/>
        <v>11</v>
      </c>
      <c r="L14" s="74">
        <f t="shared" si="0"/>
        <v>12</v>
      </c>
      <c r="M14" s="72">
        <f t="shared" si="0"/>
        <v>13</v>
      </c>
      <c r="N14" s="75">
        <v>14</v>
      </c>
      <c r="O14" s="75">
        <v>15</v>
      </c>
      <c r="P14" s="74">
        <v>16</v>
      </c>
      <c r="Q14" s="72">
        <v>17</v>
      </c>
    </row>
    <row r="15" spans="1:27" ht="48.75" customHeight="1" x14ac:dyDescent="0.2">
      <c r="A15" s="146"/>
      <c r="B15" s="147" t="s">
        <v>21</v>
      </c>
      <c r="C15" s="148" t="s">
        <v>65</v>
      </c>
      <c r="D15" s="149"/>
      <c r="E15" s="149"/>
      <c r="F15" s="147">
        <f t="shared" ref="F15:L15" si="1">SUM(F16:F17)</f>
        <v>5</v>
      </c>
      <c r="G15" s="147">
        <f t="shared" si="1"/>
        <v>8</v>
      </c>
      <c r="H15" s="147">
        <f t="shared" si="1"/>
        <v>225</v>
      </c>
      <c r="I15" s="147">
        <f t="shared" si="1"/>
        <v>75</v>
      </c>
      <c r="J15" s="147">
        <f t="shared" si="1"/>
        <v>75</v>
      </c>
      <c r="K15" s="147">
        <f t="shared" si="1"/>
        <v>150</v>
      </c>
      <c r="L15" s="147">
        <f t="shared" si="1"/>
        <v>45</v>
      </c>
      <c r="M15" s="149"/>
      <c r="N15" s="33">
        <v>5</v>
      </c>
      <c r="O15" s="33"/>
      <c r="P15" s="147"/>
      <c r="Q15" s="150"/>
    </row>
    <row r="16" spans="1:27" ht="34.5" customHeight="1" x14ac:dyDescent="0.2">
      <c r="A16" s="151">
        <v>1</v>
      </c>
      <c r="B16" s="152" t="s">
        <v>66</v>
      </c>
      <c r="C16" s="81" t="s">
        <v>67</v>
      </c>
      <c r="D16" s="153" t="s">
        <v>68</v>
      </c>
      <c r="E16" s="153">
        <v>1</v>
      </c>
      <c r="F16" s="153">
        <v>3</v>
      </c>
      <c r="G16" s="153">
        <v>5</v>
      </c>
      <c r="H16" s="153">
        <f>F16*45</f>
        <v>135</v>
      </c>
      <c r="I16" s="153">
        <f>H16/3</f>
        <v>45</v>
      </c>
      <c r="J16" s="153">
        <v>45</v>
      </c>
      <c r="K16" s="153">
        <f>INT(H16-J16)</f>
        <v>90</v>
      </c>
      <c r="L16" s="153">
        <f>IF(F16&lt;=2,15,IF(F16&lt;=4,30,45))</f>
        <v>30</v>
      </c>
      <c r="M16" s="153">
        <v>111</v>
      </c>
      <c r="N16" s="36"/>
      <c r="O16" s="228" t="s">
        <v>139</v>
      </c>
      <c r="P16" s="153" t="s">
        <v>69</v>
      </c>
      <c r="Q16" s="155" t="s">
        <v>70</v>
      </c>
    </row>
    <row r="17" spans="1:20" ht="33" customHeight="1" thickBot="1" x14ac:dyDescent="0.25">
      <c r="A17" s="151">
        <v>2</v>
      </c>
      <c r="B17" s="156" t="s">
        <v>133</v>
      </c>
      <c r="C17" s="227" t="s">
        <v>132</v>
      </c>
      <c r="D17" s="153" t="s">
        <v>68</v>
      </c>
      <c r="E17" s="157">
        <v>1</v>
      </c>
      <c r="F17" s="157">
        <v>2</v>
      </c>
      <c r="G17" s="157">
        <v>3</v>
      </c>
      <c r="H17" s="157">
        <f>F17*45</f>
        <v>90</v>
      </c>
      <c r="I17" s="157">
        <f>H17/3</f>
        <v>30</v>
      </c>
      <c r="J17" s="157">
        <v>30</v>
      </c>
      <c r="K17" s="153">
        <f>INT(H17-J17)</f>
        <v>60</v>
      </c>
      <c r="L17" s="157">
        <f>IF(F17&lt;=2,15,IF(F17&lt;=4,30,45))</f>
        <v>15</v>
      </c>
      <c r="M17" s="157">
        <v>11</v>
      </c>
      <c r="N17" s="37" t="s">
        <v>118</v>
      </c>
      <c r="O17" s="37"/>
      <c r="P17" s="157" t="s">
        <v>71</v>
      </c>
      <c r="Q17" s="155" t="s">
        <v>70</v>
      </c>
    </row>
    <row r="18" spans="1:20" ht="30" x14ac:dyDescent="0.2">
      <c r="A18" s="146"/>
      <c r="B18" s="147" t="s">
        <v>22</v>
      </c>
      <c r="C18" s="148" t="s">
        <v>72</v>
      </c>
      <c r="D18" s="149"/>
      <c r="E18" s="149"/>
      <c r="F18" s="147">
        <f t="shared" ref="F18:L18" si="2">SUM(F19:F20)</f>
        <v>6</v>
      </c>
      <c r="G18" s="147">
        <f t="shared" si="2"/>
        <v>10</v>
      </c>
      <c r="H18" s="147">
        <f t="shared" si="2"/>
        <v>270</v>
      </c>
      <c r="I18" s="147">
        <f t="shared" si="2"/>
        <v>90</v>
      </c>
      <c r="J18" s="147">
        <f t="shared" si="2"/>
        <v>90</v>
      </c>
      <c r="K18" s="147">
        <f t="shared" si="2"/>
        <v>180</v>
      </c>
      <c r="L18" s="147">
        <f t="shared" si="2"/>
        <v>60</v>
      </c>
      <c r="M18" s="149"/>
      <c r="N18" s="33">
        <v>3</v>
      </c>
      <c r="O18" s="33">
        <v>3</v>
      </c>
      <c r="P18" s="147"/>
      <c r="Q18" s="150"/>
    </row>
    <row r="19" spans="1:20" ht="30.75" customHeight="1" x14ac:dyDescent="0.2">
      <c r="A19" s="164">
        <v>3</v>
      </c>
      <c r="B19" s="156" t="s">
        <v>73</v>
      </c>
      <c r="C19" s="339" t="s">
        <v>126</v>
      </c>
      <c r="D19" s="157" t="s">
        <v>68</v>
      </c>
      <c r="E19" s="153">
        <v>1</v>
      </c>
      <c r="F19" s="153">
        <v>3</v>
      </c>
      <c r="G19" s="153">
        <v>5</v>
      </c>
      <c r="H19" s="153">
        <f>F19*45</f>
        <v>135</v>
      </c>
      <c r="I19" s="153">
        <f>H19/3</f>
        <v>45</v>
      </c>
      <c r="J19" s="153">
        <v>45</v>
      </c>
      <c r="K19" s="153">
        <f>INT(H19-J19)</f>
        <v>90</v>
      </c>
      <c r="L19" s="153">
        <f>IF(F19&lt;=2,15,IF(F19&lt;=4,30,45))</f>
        <v>30</v>
      </c>
      <c r="M19" s="153">
        <v>111</v>
      </c>
      <c r="N19" s="38" t="s">
        <v>119</v>
      </c>
      <c r="O19" s="36"/>
      <c r="P19" s="157" t="s">
        <v>71</v>
      </c>
      <c r="Q19" s="174" t="s">
        <v>74</v>
      </c>
    </row>
    <row r="20" spans="1:20" ht="27.75" customHeight="1" thickBot="1" x14ac:dyDescent="0.25">
      <c r="A20" s="182"/>
      <c r="B20" s="183"/>
      <c r="C20" s="340"/>
      <c r="D20" s="184"/>
      <c r="E20" s="153">
        <v>2</v>
      </c>
      <c r="F20" s="153">
        <v>3</v>
      </c>
      <c r="G20" s="153">
        <v>5</v>
      </c>
      <c r="H20" s="153">
        <f>F20*45</f>
        <v>135</v>
      </c>
      <c r="I20" s="153">
        <f>H20/3</f>
        <v>45</v>
      </c>
      <c r="J20" s="153">
        <v>45</v>
      </c>
      <c r="K20" s="153">
        <f>INT(H20-J20)</f>
        <v>90</v>
      </c>
      <c r="L20" s="153">
        <f>IF(F20&lt;=2,15,IF(F20&lt;=4,30,45))</f>
        <v>30</v>
      </c>
      <c r="M20" s="153">
        <v>222</v>
      </c>
      <c r="N20" s="36"/>
      <c r="O20" s="38" t="s">
        <v>119</v>
      </c>
      <c r="P20" s="157" t="s">
        <v>71</v>
      </c>
      <c r="Q20" s="187"/>
    </row>
    <row r="21" spans="1:20" ht="60" x14ac:dyDescent="0.4">
      <c r="A21" s="146"/>
      <c r="B21" s="147" t="s">
        <v>23</v>
      </c>
      <c r="C21" s="165" t="s">
        <v>76</v>
      </c>
      <c r="D21" s="149"/>
      <c r="E21" s="149"/>
      <c r="F21" s="147">
        <f t="shared" ref="F21:L21" si="3">SUM(F22:F23)</f>
        <v>7</v>
      </c>
      <c r="G21" s="147">
        <f t="shared" si="3"/>
        <v>12</v>
      </c>
      <c r="H21" s="147">
        <f t="shared" si="3"/>
        <v>315</v>
      </c>
      <c r="I21" s="147">
        <f t="shared" si="3"/>
        <v>105</v>
      </c>
      <c r="J21" s="147">
        <f t="shared" si="3"/>
        <v>135</v>
      </c>
      <c r="K21" s="147">
        <f t="shared" si="3"/>
        <v>180</v>
      </c>
      <c r="L21" s="147">
        <f t="shared" si="3"/>
        <v>60</v>
      </c>
      <c r="M21" s="149"/>
      <c r="N21" s="33">
        <v>3</v>
      </c>
      <c r="O21" s="33">
        <v>4</v>
      </c>
      <c r="P21" s="147"/>
      <c r="Q21" s="166"/>
    </row>
    <row r="22" spans="1:20" ht="36.75" customHeight="1" x14ac:dyDescent="0.4">
      <c r="A22" s="161">
        <v>4</v>
      </c>
      <c r="B22" s="152" t="s">
        <v>4</v>
      </c>
      <c r="C22" s="81" t="s">
        <v>1</v>
      </c>
      <c r="D22" s="153" t="s">
        <v>68</v>
      </c>
      <c r="E22" s="153">
        <v>1</v>
      </c>
      <c r="F22" s="153">
        <v>3</v>
      </c>
      <c r="G22" s="153">
        <v>5</v>
      </c>
      <c r="H22" s="153">
        <f>F22*45</f>
        <v>135</v>
      </c>
      <c r="I22" s="153">
        <f>H22/3</f>
        <v>45</v>
      </c>
      <c r="J22" s="160">
        <v>60</v>
      </c>
      <c r="K22" s="153">
        <f>INT(H22-J22)</f>
        <v>75</v>
      </c>
      <c r="L22" s="153">
        <f>IF(F22&lt;=2,15,IF(F22&lt;=4,30,45))</f>
        <v>30</v>
      </c>
      <c r="M22" s="153">
        <v>111</v>
      </c>
      <c r="N22" s="213" t="s">
        <v>123</v>
      </c>
      <c r="O22" s="213"/>
      <c r="P22" s="157" t="s">
        <v>71</v>
      </c>
      <c r="Q22" s="223" t="s">
        <v>129</v>
      </c>
      <c r="T22" s="212">
        <f>G16+G17+G19+G22+G25+G26+G28</f>
        <v>29</v>
      </c>
    </row>
    <row r="23" spans="1:20" ht="30.75" x14ac:dyDescent="0.4">
      <c r="A23" s="159">
        <v>5</v>
      </c>
      <c r="B23" s="152" t="s">
        <v>77</v>
      </c>
      <c r="C23" s="81" t="s">
        <v>78</v>
      </c>
      <c r="D23" s="153" t="s">
        <v>75</v>
      </c>
      <c r="E23" s="153">
        <v>2</v>
      </c>
      <c r="F23" s="153">
        <v>4</v>
      </c>
      <c r="G23" s="153">
        <v>7</v>
      </c>
      <c r="H23" s="153">
        <v>180</v>
      </c>
      <c r="I23" s="153">
        <v>60</v>
      </c>
      <c r="J23" s="160">
        <v>75</v>
      </c>
      <c r="K23" s="153">
        <f>INT(H23-J23)</f>
        <v>105</v>
      </c>
      <c r="L23" s="153">
        <v>30</v>
      </c>
      <c r="M23" s="153">
        <v>2222</v>
      </c>
      <c r="N23" s="213"/>
      <c r="O23" s="213" t="s">
        <v>124</v>
      </c>
      <c r="P23" s="157" t="s">
        <v>71</v>
      </c>
      <c r="Q23" s="223" t="s">
        <v>129</v>
      </c>
      <c r="T23" s="212">
        <f>G20+G23+G29+G30+G32+G35+G37</f>
        <v>33</v>
      </c>
    </row>
    <row r="24" spans="1:20" ht="30" x14ac:dyDescent="0.2">
      <c r="A24" s="176"/>
      <c r="B24" s="177" t="s">
        <v>24</v>
      </c>
      <c r="C24" s="178" t="s">
        <v>82</v>
      </c>
      <c r="D24" s="179"/>
      <c r="E24" s="179"/>
      <c r="F24" s="177">
        <f>SUM(F25:F26)</f>
        <v>4</v>
      </c>
      <c r="G24" s="177">
        <f>SUM(G25:G26)</f>
        <v>6</v>
      </c>
      <c r="H24" s="177">
        <f>SUM(H25:H26)</f>
        <v>180</v>
      </c>
      <c r="I24" s="177">
        <f>SUM(I25:I26)</f>
        <v>60</v>
      </c>
      <c r="J24" s="180">
        <f>SUM(J25:J26)</f>
        <v>60</v>
      </c>
      <c r="K24" s="177">
        <f t="shared" ref="K24:K30" si="4">INT(H24-J24)</f>
        <v>120</v>
      </c>
      <c r="L24" s="177">
        <f>SUM(L25:L26)</f>
        <v>30</v>
      </c>
      <c r="M24" s="179"/>
      <c r="N24" s="214">
        <v>4</v>
      </c>
      <c r="O24" s="215"/>
      <c r="P24" s="179"/>
      <c r="Q24" s="181"/>
    </row>
    <row r="25" spans="1:20" ht="36" customHeight="1" x14ac:dyDescent="0.2">
      <c r="A25" s="182">
        <v>6</v>
      </c>
      <c r="B25" s="183" t="s">
        <v>83</v>
      </c>
      <c r="C25" s="163" t="s">
        <v>84</v>
      </c>
      <c r="D25" s="153" t="s">
        <v>68</v>
      </c>
      <c r="E25" s="184">
        <v>1</v>
      </c>
      <c r="F25" s="184">
        <v>2</v>
      </c>
      <c r="G25" s="184">
        <v>3</v>
      </c>
      <c r="H25" s="184">
        <f>F25*45</f>
        <v>90</v>
      </c>
      <c r="I25" s="184">
        <f>H25/3</f>
        <v>30</v>
      </c>
      <c r="J25" s="185">
        <v>30</v>
      </c>
      <c r="K25" s="184">
        <f t="shared" si="4"/>
        <v>60</v>
      </c>
      <c r="L25" s="184">
        <f>IF(F25&lt;=2,15,IF(F25&lt;=4,30,45))</f>
        <v>15</v>
      </c>
      <c r="M25" s="184">
        <v>11</v>
      </c>
      <c r="N25" s="42" t="s">
        <v>118</v>
      </c>
      <c r="O25" s="42"/>
      <c r="P25" s="157" t="s">
        <v>71</v>
      </c>
      <c r="Q25" s="187" t="s">
        <v>128</v>
      </c>
    </row>
    <row r="26" spans="1:20" ht="30.75" x14ac:dyDescent="0.2">
      <c r="A26" s="161">
        <v>7</v>
      </c>
      <c r="B26" s="152" t="s">
        <v>85</v>
      </c>
      <c r="C26" s="81" t="s">
        <v>86</v>
      </c>
      <c r="D26" s="153" t="s">
        <v>68</v>
      </c>
      <c r="E26" s="153">
        <v>1</v>
      </c>
      <c r="F26" s="153">
        <v>2</v>
      </c>
      <c r="G26" s="153">
        <v>3</v>
      </c>
      <c r="H26" s="153">
        <f>F26*45</f>
        <v>90</v>
      </c>
      <c r="I26" s="153">
        <f>H26/3</f>
        <v>30</v>
      </c>
      <c r="J26" s="160">
        <v>30</v>
      </c>
      <c r="K26" s="153">
        <f t="shared" si="4"/>
        <v>60</v>
      </c>
      <c r="L26" s="153">
        <f>IF(F26&lt;=2,15,IF(F26&lt;=4,30,45))</f>
        <v>15</v>
      </c>
      <c r="M26" s="153">
        <v>11</v>
      </c>
      <c r="N26" s="213" t="s">
        <v>120</v>
      </c>
      <c r="O26" s="213"/>
      <c r="P26" s="157" t="s">
        <v>71</v>
      </c>
      <c r="Q26" s="187" t="s">
        <v>128</v>
      </c>
    </row>
    <row r="27" spans="1:20" ht="30" x14ac:dyDescent="0.2">
      <c r="A27" s="176"/>
      <c r="B27" s="177" t="s">
        <v>25</v>
      </c>
      <c r="C27" s="178" t="s">
        <v>15</v>
      </c>
      <c r="D27" s="179"/>
      <c r="E27" s="179"/>
      <c r="F27" s="177">
        <f>SUM(F28:F32)</f>
        <v>10</v>
      </c>
      <c r="G27" s="177">
        <f>SUM(G28:G32)</f>
        <v>16</v>
      </c>
      <c r="H27" s="177">
        <f>SUM(H28:H32)</f>
        <v>450</v>
      </c>
      <c r="I27" s="177">
        <f>SUM(I28:I32)</f>
        <v>150</v>
      </c>
      <c r="J27" s="177">
        <f>SUM(J28:J32)</f>
        <v>150</v>
      </c>
      <c r="K27" s="176">
        <f t="shared" si="4"/>
        <v>300</v>
      </c>
      <c r="L27" s="177">
        <f>SUM(L28:L32)</f>
        <v>90</v>
      </c>
      <c r="M27" s="179"/>
      <c r="N27" s="214">
        <v>3</v>
      </c>
      <c r="O27" s="214">
        <v>7</v>
      </c>
      <c r="P27" s="177"/>
      <c r="Q27" s="181"/>
    </row>
    <row r="28" spans="1:20" ht="30.75" customHeight="1" x14ac:dyDescent="0.2">
      <c r="A28" s="172">
        <v>8</v>
      </c>
      <c r="B28" s="189" t="s">
        <v>19</v>
      </c>
      <c r="C28" s="341" t="s">
        <v>18</v>
      </c>
      <c r="D28" s="153" t="s">
        <v>75</v>
      </c>
      <c r="E28" s="190">
        <v>1</v>
      </c>
      <c r="F28" s="190">
        <v>3</v>
      </c>
      <c r="G28" s="190">
        <v>5</v>
      </c>
      <c r="H28" s="190">
        <f>F28*45</f>
        <v>135</v>
      </c>
      <c r="I28" s="190">
        <f>H28/3</f>
        <v>45</v>
      </c>
      <c r="J28" s="191">
        <v>45</v>
      </c>
      <c r="K28" s="192">
        <f t="shared" si="4"/>
        <v>90</v>
      </c>
      <c r="L28" s="192">
        <f>IF(F28&lt;=2,15,IF(F28&lt;=4,30,45))</f>
        <v>30</v>
      </c>
      <c r="M28" s="192">
        <v>111</v>
      </c>
      <c r="N28" s="216" t="s">
        <v>117</v>
      </c>
      <c r="O28" s="216"/>
      <c r="P28" s="157" t="s">
        <v>71</v>
      </c>
      <c r="Q28" s="193" t="s">
        <v>87</v>
      </c>
    </row>
    <row r="29" spans="1:20" ht="31.5" customHeight="1" thickBot="1" x14ac:dyDescent="0.25">
      <c r="A29" s="173"/>
      <c r="B29" s="210"/>
      <c r="C29" s="342"/>
      <c r="D29" s="153" t="s">
        <v>75</v>
      </c>
      <c r="E29" s="194">
        <v>2</v>
      </c>
      <c r="F29" s="194">
        <v>3</v>
      </c>
      <c r="G29" s="194">
        <v>5</v>
      </c>
      <c r="H29" s="194">
        <f>F29*45</f>
        <v>135</v>
      </c>
      <c r="I29" s="194">
        <f>H29/3</f>
        <v>45</v>
      </c>
      <c r="J29" s="195">
        <v>45</v>
      </c>
      <c r="K29" s="159">
        <f t="shared" si="4"/>
        <v>90</v>
      </c>
      <c r="L29" s="159">
        <f>IF(F29&lt;=2,15,IF(F29&lt;=4,30,45))</f>
        <v>30</v>
      </c>
      <c r="M29" s="159">
        <v>222</v>
      </c>
      <c r="N29" s="217"/>
      <c r="O29" s="216" t="s">
        <v>117</v>
      </c>
      <c r="P29" s="157" t="s">
        <v>71</v>
      </c>
      <c r="Q29" s="193" t="s">
        <v>87</v>
      </c>
    </row>
    <row r="30" spans="1:20" ht="30" x14ac:dyDescent="0.2">
      <c r="A30" s="196">
        <v>9</v>
      </c>
      <c r="B30" s="197"/>
      <c r="C30" s="168" t="s">
        <v>79</v>
      </c>
      <c r="D30" s="169"/>
      <c r="E30" s="169">
        <v>2</v>
      </c>
      <c r="F30" s="188">
        <v>2</v>
      </c>
      <c r="G30" s="188">
        <v>3</v>
      </c>
      <c r="H30" s="188">
        <f>F30*45</f>
        <v>90</v>
      </c>
      <c r="I30" s="188">
        <f>F30*15</f>
        <v>30</v>
      </c>
      <c r="J30" s="188">
        <v>30</v>
      </c>
      <c r="K30" s="167">
        <f t="shared" si="4"/>
        <v>60</v>
      </c>
      <c r="L30" s="188">
        <v>15</v>
      </c>
      <c r="M30" s="188">
        <v>22</v>
      </c>
      <c r="N30" s="218"/>
      <c r="O30" s="216" t="s">
        <v>118</v>
      </c>
      <c r="P30" s="171" t="s">
        <v>71</v>
      </c>
      <c r="Q30" s="198" t="s">
        <v>87</v>
      </c>
    </row>
    <row r="31" spans="1:20" ht="30.75" x14ac:dyDescent="0.2">
      <c r="A31" s="199"/>
      <c r="B31" s="200" t="s">
        <v>33</v>
      </c>
      <c r="C31" s="201" t="s">
        <v>88</v>
      </c>
      <c r="D31" s="153" t="s">
        <v>80</v>
      </c>
      <c r="E31" s="153"/>
      <c r="F31" s="154"/>
      <c r="G31" s="154"/>
      <c r="H31" s="154"/>
      <c r="I31" s="154"/>
      <c r="J31" s="154"/>
      <c r="K31" s="159"/>
      <c r="L31" s="154"/>
      <c r="M31" s="154"/>
      <c r="N31" s="217"/>
      <c r="O31" s="217"/>
      <c r="P31" s="202"/>
      <c r="Q31" s="203"/>
    </row>
    <row r="32" spans="1:20" ht="30" x14ac:dyDescent="0.2">
      <c r="A32" s="175">
        <v>10</v>
      </c>
      <c r="B32" s="158"/>
      <c r="C32" s="168" t="s">
        <v>79</v>
      </c>
      <c r="D32" s="169"/>
      <c r="E32" s="169">
        <v>2</v>
      </c>
      <c r="F32" s="169">
        <v>2</v>
      </c>
      <c r="G32" s="169">
        <v>3</v>
      </c>
      <c r="H32" s="169">
        <f>F32*45</f>
        <v>90</v>
      </c>
      <c r="I32" s="169">
        <f>H32/3</f>
        <v>30</v>
      </c>
      <c r="J32" s="170">
        <v>30</v>
      </c>
      <c r="K32" s="167">
        <f>INT(H32-J32)</f>
        <v>60</v>
      </c>
      <c r="L32" s="169">
        <f>IF(F32&lt;=2,15,IF(F32&lt;=4,30,45))</f>
        <v>15</v>
      </c>
      <c r="M32" s="169">
        <v>22</v>
      </c>
      <c r="N32" s="213"/>
      <c r="O32" s="216" t="s">
        <v>120</v>
      </c>
      <c r="P32" s="171" t="s">
        <v>71</v>
      </c>
      <c r="Q32" s="198" t="s">
        <v>87</v>
      </c>
    </row>
    <row r="33" spans="1:22" ht="40.5" customHeight="1" x14ac:dyDescent="0.2">
      <c r="A33" s="172"/>
      <c r="B33" s="200" t="s">
        <v>89</v>
      </c>
      <c r="C33" s="204" t="s">
        <v>90</v>
      </c>
      <c r="D33" s="153" t="s">
        <v>80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217"/>
      <c r="O33" s="217"/>
      <c r="P33" s="202"/>
      <c r="Q33" s="203"/>
    </row>
    <row r="34" spans="1:22" ht="30" x14ac:dyDescent="0.2">
      <c r="A34" s="176"/>
      <c r="B34" s="177" t="s">
        <v>91</v>
      </c>
      <c r="C34" s="178" t="s">
        <v>92</v>
      </c>
      <c r="D34" s="179"/>
      <c r="E34" s="179"/>
      <c r="F34" s="177">
        <f>SUM(F35)</f>
        <v>3</v>
      </c>
      <c r="G34" s="177">
        <f t="shared" ref="G34:L34" si="5">SUM(G35)</f>
        <v>5</v>
      </c>
      <c r="H34" s="177">
        <f t="shared" si="5"/>
        <v>135</v>
      </c>
      <c r="I34" s="177">
        <f t="shared" si="5"/>
        <v>45</v>
      </c>
      <c r="J34" s="177">
        <f t="shared" si="5"/>
        <v>52</v>
      </c>
      <c r="K34" s="177">
        <f t="shared" si="5"/>
        <v>83</v>
      </c>
      <c r="L34" s="177">
        <f t="shared" si="5"/>
        <v>30</v>
      </c>
      <c r="M34" s="179"/>
      <c r="N34" s="215"/>
      <c r="O34" s="214">
        <v>3</v>
      </c>
      <c r="P34" s="177"/>
      <c r="Q34" s="181"/>
    </row>
    <row r="35" spans="1:22" ht="30.75" x14ac:dyDescent="0.2">
      <c r="A35" s="202">
        <v>11</v>
      </c>
      <c r="B35" s="156" t="s">
        <v>93</v>
      </c>
      <c r="C35" s="162" t="s">
        <v>94</v>
      </c>
      <c r="D35" s="153" t="s">
        <v>75</v>
      </c>
      <c r="E35" s="184">
        <v>2</v>
      </c>
      <c r="F35" s="186">
        <v>3</v>
      </c>
      <c r="G35" s="186">
        <v>5</v>
      </c>
      <c r="H35" s="186">
        <f>F35*45</f>
        <v>135</v>
      </c>
      <c r="I35" s="186">
        <f>F35*15</f>
        <v>45</v>
      </c>
      <c r="J35" s="186">
        <v>52</v>
      </c>
      <c r="K35" s="184">
        <f>INT(H35-J35)</f>
        <v>83</v>
      </c>
      <c r="L35" s="184">
        <f>IF(F35&lt;=2,15,IF(F35&lt;=4,30,45))</f>
        <v>30</v>
      </c>
      <c r="M35" s="184">
        <v>222</v>
      </c>
      <c r="N35" s="42"/>
      <c r="O35" s="42" t="s">
        <v>125</v>
      </c>
      <c r="P35" s="157" t="s">
        <v>71</v>
      </c>
      <c r="Q35" s="187" t="s">
        <v>95</v>
      </c>
    </row>
    <row r="36" spans="1:22" ht="60" x14ac:dyDescent="0.2">
      <c r="A36" s="176"/>
      <c r="B36" s="177" t="s">
        <v>26</v>
      </c>
      <c r="C36" s="178" t="s">
        <v>96</v>
      </c>
      <c r="D36" s="179"/>
      <c r="E36" s="179"/>
      <c r="F36" s="177">
        <f t="shared" ref="F36:L36" si="6">SUM(F37:F39)</f>
        <v>5</v>
      </c>
      <c r="G36" s="177">
        <f t="shared" si="6"/>
        <v>6</v>
      </c>
      <c r="H36" s="177">
        <f t="shared" si="6"/>
        <v>165</v>
      </c>
      <c r="I36" s="177">
        <f t="shared" si="6"/>
        <v>45</v>
      </c>
      <c r="J36" s="177">
        <f t="shared" si="6"/>
        <v>60</v>
      </c>
      <c r="K36" s="177">
        <f t="shared" si="6"/>
        <v>75</v>
      </c>
      <c r="L36" s="177">
        <f t="shared" si="6"/>
        <v>30</v>
      </c>
      <c r="M36" s="179"/>
      <c r="N36" s="215"/>
      <c r="O36" s="214">
        <v>3</v>
      </c>
      <c r="P36" s="177"/>
      <c r="Q36" s="181"/>
    </row>
    <row r="37" spans="1:22" ht="30" x14ac:dyDescent="0.4">
      <c r="A37" s="205">
        <v>12</v>
      </c>
      <c r="B37" s="206"/>
      <c r="C37" s="168" t="s">
        <v>79</v>
      </c>
      <c r="D37" s="153" t="s">
        <v>81</v>
      </c>
      <c r="E37" s="206">
        <v>2</v>
      </c>
      <c r="F37" s="206">
        <v>3</v>
      </c>
      <c r="G37" s="206">
        <v>5</v>
      </c>
      <c r="H37" s="206">
        <f>F37*45</f>
        <v>135</v>
      </c>
      <c r="I37" s="206">
        <f>H37/3</f>
        <v>45</v>
      </c>
      <c r="J37" s="207">
        <v>60</v>
      </c>
      <c r="K37" s="206">
        <f>INT(H37-J37)</f>
        <v>75</v>
      </c>
      <c r="L37" s="206">
        <f>IF(F37&lt;=2,15,IF(F37&lt;=4,30,45))</f>
        <v>30</v>
      </c>
      <c r="M37" s="206">
        <v>22</v>
      </c>
      <c r="N37" s="219"/>
      <c r="O37" s="219" t="s">
        <v>123</v>
      </c>
      <c r="P37" s="171" t="s">
        <v>71</v>
      </c>
      <c r="Q37" s="223" t="s">
        <v>129</v>
      </c>
    </row>
    <row r="38" spans="1:22" ht="30.75" x14ac:dyDescent="0.2">
      <c r="A38" s="172"/>
      <c r="B38" s="208" t="s">
        <v>97</v>
      </c>
      <c r="C38" s="81" t="s">
        <v>98</v>
      </c>
      <c r="D38" s="153"/>
      <c r="E38" s="192"/>
      <c r="F38" s="209"/>
      <c r="G38" s="209"/>
      <c r="H38" s="209"/>
      <c r="I38" s="209"/>
      <c r="J38" s="209"/>
      <c r="K38" s="159"/>
      <c r="L38" s="159"/>
      <c r="M38" s="159"/>
      <c r="N38" s="220"/>
      <c r="O38" s="221"/>
      <c r="P38" s="159"/>
      <c r="Q38" s="211"/>
    </row>
    <row r="39" spans="1:22" s="18" customFormat="1" ht="33.75" customHeight="1" thickBot="1" x14ac:dyDescent="0.45">
      <c r="A39" s="34">
        <v>13</v>
      </c>
      <c r="B39" s="40" t="s">
        <v>127</v>
      </c>
      <c r="C39" s="43" t="s">
        <v>105</v>
      </c>
      <c r="D39" s="35" t="s">
        <v>14</v>
      </c>
      <c r="E39" s="35">
        <v>2</v>
      </c>
      <c r="F39" s="35">
        <v>2</v>
      </c>
      <c r="G39" s="35">
        <v>1</v>
      </c>
      <c r="H39" s="35">
        <v>30</v>
      </c>
      <c r="I39" s="39"/>
      <c r="J39" s="35"/>
      <c r="K39" s="39"/>
      <c r="L39" s="39"/>
      <c r="M39" s="225"/>
      <c r="N39" s="226"/>
      <c r="O39" s="226" t="s">
        <v>34</v>
      </c>
      <c r="P39" s="35" t="s">
        <v>131</v>
      </c>
      <c r="Q39" s="223" t="s">
        <v>129</v>
      </c>
      <c r="V39" s="32"/>
    </row>
    <row r="40" spans="1:22" ht="30.75" thickBot="1" x14ac:dyDescent="0.45">
      <c r="A40" s="83"/>
      <c r="B40" s="84"/>
      <c r="C40" s="85" t="s">
        <v>99</v>
      </c>
      <c r="D40" s="86"/>
      <c r="E40" s="87"/>
      <c r="F40" s="88">
        <f>SUM(F41+F43+F44+F46+F47)</f>
        <v>38</v>
      </c>
      <c r="G40" s="88">
        <f t="shared" ref="G40:L40" si="7">SUM(G41+G43+G44+G46+G47)</f>
        <v>62</v>
      </c>
      <c r="H40" s="88">
        <f t="shared" si="7"/>
        <v>1710</v>
      </c>
      <c r="I40" s="88">
        <f t="shared" si="7"/>
        <v>570</v>
      </c>
      <c r="J40" s="88">
        <f t="shared" si="7"/>
        <v>622</v>
      </c>
      <c r="K40" s="88">
        <f t="shared" si="7"/>
        <v>1088</v>
      </c>
      <c r="L40" s="88">
        <f t="shared" si="7"/>
        <v>345</v>
      </c>
      <c r="M40" s="89"/>
      <c r="N40" s="41" t="s">
        <v>114</v>
      </c>
      <c r="O40" s="41" t="s">
        <v>29</v>
      </c>
      <c r="P40" s="90"/>
      <c r="Q40" s="91"/>
    </row>
    <row r="41" spans="1:22" ht="30.75" x14ac:dyDescent="0.45">
      <c r="A41" s="92"/>
      <c r="B41" s="93"/>
      <c r="C41" s="94" t="s">
        <v>100</v>
      </c>
      <c r="D41" s="95"/>
      <c r="E41" s="96"/>
      <c r="F41" s="97">
        <f>SUM(F26+F25+F22+F20+F19++F17+F16)</f>
        <v>18</v>
      </c>
      <c r="G41" s="97">
        <f t="shared" ref="G41:L41" si="8">SUM(G26+G25+G22+G20+G19++G17+G16)</f>
        <v>29</v>
      </c>
      <c r="H41" s="97">
        <f t="shared" si="8"/>
        <v>810</v>
      </c>
      <c r="I41" s="97">
        <f t="shared" si="8"/>
        <v>270</v>
      </c>
      <c r="J41" s="97">
        <f t="shared" si="8"/>
        <v>285</v>
      </c>
      <c r="K41" s="97">
        <f t="shared" si="8"/>
        <v>525</v>
      </c>
      <c r="L41" s="97">
        <f t="shared" si="8"/>
        <v>165</v>
      </c>
      <c r="M41" s="95"/>
      <c r="N41" s="98"/>
      <c r="O41" s="98"/>
      <c r="P41" s="96"/>
      <c r="Q41" s="99"/>
    </row>
    <row r="42" spans="1:22" ht="30.75" x14ac:dyDescent="0.2">
      <c r="A42" s="92"/>
      <c r="B42" s="100"/>
      <c r="C42" s="80" t="s">
        <v>134</v>
      </c>
      <c r="D42" s="76"/>
      <c r="E42" s="76"/>
      <c r="F42" s="97">
        <f>F43+F44</f>
        <v>17</v>
      </c>
      <c r="G42" s="97">
        <f>G43+G44</f>
        <v>28</v>
      </c>
      <c r="H42" s="97"/>
      <c r="I42" s="97"/>
      <c r="J42" s="97"/>
      <c r="K42" s="97"/>
      <c r="L42" s="97"/>
      <c r="M42" s="95"/>
      <c r="N42" s="98"/>
      <c r="O42" s="98"/>
      <c r="P42" s="96"/>
      <c r="Q42" s="99"/>
    </row>
    <row r="43" spans="1:22" ht="30.75" x14ac:dyDescent="0.45">
      <c r="A43" s="92"/>
      <c r="B43" s="93"/>
      <c r="C43" s="101" t="s">
        <v>135</v>
      </c>
      <c r="D43" s="76"/>
      <c r="E43" s="76"/>
      <c r="F43" s="102">
        <f>SUM(F23+F28+F29+F35)</f>
        <v>13</v>
      </c>
      <c r="G43" s="102">
        <f t="shared" ref="G43:L43" si="9">SUM(G23+G28+G29+G35)</f>
        <v>22</v>
      </c>
      <c r="H43" s="102">
        <f t="shared" si="9"/>
        <v>585</v>
      </c>
      <c r="I43" s="102">
        <f t="shared" si="9"/>
        <v>195</v>
      </c>
      <c r="J43" s="102">
        <f t="shared" si="9"/>
        <v>217</v>
      </c>
      <c r="K43" s="102">
        <f t="shared" si="9"/>
        <v>368</v>
      </c>
      <c r="L43" s="102">
        <f t="shared" si="9"/>
        <v>120</v>
      </c>
      <c r="M43" s="95"/>
      <c r="N43" s="98"/>
      <c r="O43" s="98"/>
      <c r="P43" s="96"/>
      <c r="Q43" s="99"/>
    </row>
    <row r="44" spans="1:22" ht="33" customHeight="1" x14ac:dyDescent="0.45">
      <c r="A44" s="92"/>
      <c r="B44" s="93"/>
      <c r="C44" s="94" t="s">
        <v>136</v>
      </c>
      <c r="D44" s="95"/>
      <c r="E44" s="96"/>
      <c r="F44" s="103">
        <f>SUM(F30+F32)</f>
        <v>4</v>
      </c>
      <c r="G44" s="103">
        <f t="shared" ref="G44:L44" si="10">SUM(G30+G32)</f>
        <v>6</v>
      </c>
      <c r="H44" s="103">
        <f t="shared" si="10"/>
        <v>180</v>
      </c>
      <c r="I44" s="103">
        <f t="shared" si="10"/>
        <v>60</v>
      </c>
      <c r="J44" s="103">
        <f t="shared" si="10"/>
        <v>60</v>
      </c>
      <c r="K44" s="103">
        <f t="shared" si="10"/>
        <v>120</v>
      </c>
      <c r="L44" s="103">
        <f t="shared" si="10"/>
        <v>30</v>
      </c>
      <c r="M44" s="95"/>
      <c r="N44" s="98"/>
      <c r="O44" s="98"/>
      <c r="P44" s="96"/>
      <c r="Q44" s="99"/>
    </row>
    <row r="45" spans="1:22" ht="27.75" customHeight="1" x14ac:dyDescent="0.2">
      <c r="A45" s="92"/>
      <c r="B45" s="100"/>
      <c r="C45" s="80" t="s">
        <v>101</v>
      </c>
      <c r="D45" s="76"/>
      <c r="E45" s="76"/>
      <c r="F45" s="103">
        <f>F46+F47</f>
        <v>3</v>
      </c>
      <c r="G45" s="103">
        <f>G46+G47</f>
        <v>5</v>
      </c>
      <c r="H45" s="103"/>
      <c r="I45" s="103"/>
      <c r="J45" s="103"/>
      <c r="K45" s="103"/>
      <c r="L45" s="103"/>
      <c r="M45" s="95"/>
      <c r="N45" s="98"/>
      <c r="O45" s="98"/>
      <c r="P45" s="96"/>
      <c r="Q45" s="99"/>
    </row>
    <row r="46" spans="1:22" ht="30.75" x14ac:dyDescent="0.2">
      <c r="A46" s="92"/>
      <c r="B46" s="93"/>
      <c r="C46" s="104" t="s">
        <v>102</v>
      </c>
      <c r="D46" s="95"/>
      <c r="E46" s="96"/>
      <c r="F46" s="103">
        <f>0</f>
        <v>0</v>
      </c>
      <c r="G46" s="103">
        <f>0</f>
        <v>0</v>
      </c>
      <c r="H46" s="103">
        <f>0</f>
        <v>0</v>
      </c>
      <c r="I46" s="103">
        <f>0</f>
        <v>0</v>
      </c>
      <c r="J46" s="103">
        <f>0</f>
        <v>0</v>
      </c>
      <c r="K46" s="103">
        <f>0</f>
        <v>0</v>
      </c>
      <c r="L46" s="103">
        <f>0</f>
        <v>0</v>
      </c>
      <c r="M46" s="95"/>
      <c r="N46" s="98"/>
      <c r="O46" s="98"/>
      <c r="P46" s="96"/>
      <c r="Q46" s="99"/>
    </row>
    <row r="47" spans="1:22" ht="31.5" thickBot="1" x14ac:dyDescent="0.25">
      <c r="A47" s="92"/>
      <c r="B47" s="93"/>
      <c r="C47" s="224" t="s">
        <v>103</v>
      </c>
      <c r="D47" s="95"/>
      <c r="E47" s="96"/>
      <c r="F47" s="105">
        <f>SUM(F37)</f>
        <v>3</v>
      </c>
      <c r="G47" s="105">
        <f t="shared" ref="G47:L47" si="11">SUM(G37)</f>
        <v>5</v>
      </c>
      <c r="H47" s="105">
        <f t="shared" si="11"/>
        <v>135</v>
      </c>
      <c r="I47" s="105">
        <f t="shared" si="11"/>
        <v>45</v>
      </c>
      <c r="J47" s="105">
        <f t="shared" si="11"/>
        <v>60</v>
      </c>
      <c r="K47" s="105">
        <f t="shared" si="11"/>
        <v>75</v>
      </c>
      <c r="L47" s="105">
        <f t="shared" si="11"/>
        <v>30</v>
      </c>
      <c r="M47" s="95"/>
      <c r="N47" s="98"/>
      <c r="O47" s="98"/>
      <c r="P47" s="96"/>
      <c r="Q47" s="99"/>
    </row>
    <row r="48" spans="1:22" ht="30.75" thickBot="1" x14ac:dyDescent="0.45">
      <c r="A48" s="106"/>
      <c r="B48" s="107"/>
      <c r="C48" s="108" t="s">
        <v>104</v>
      </c>
      <c r="D48" s="360"/>
      <c r="E48" s="361"/>
      <c r="F48" s="361"/>
      <c r="G48" s="361"/>
      <c r="H48" s="361"/>
      <c r="I48" s="361"/>
      <c r="J48" s="361"/>
      <c r="K48" s="361"/>
      <c r="L48" s="361"/>
      <c r="M48" s="362"/>
      <c r="N48" s="109" t="s">
        <v>30</v>
      </c>
      <c r="O48" s="109" t="s">
        <v>30</v>
      </c>
      <c r="P48" s="90">
        <v>14</v>
      </c>
      <c r="Q48" s="110"/>
    </row>
    <row r="49" spans="1:17" ht="30.75" thickBot="1" x14ac:dyDescent="0.45">
      <c r="A49" s="111"/>
      <c r="B49" s="112" t="s">
        <v>66</v>
      </c>
      <c r="C49" s="113" t="s">
        <v>105</v>
      </c>
      <c r="D49" s="114" t="s">
        <v>106</v>
      </c>
      <c r="E49" s="114" t="s">
        <v>34</v>
      </c>
      <c r="F49" s="115">
        <v>2</v>
      </c>
      <c r="G49" s="115">
        <v>1</v>
      </c>
      <c r="H49" s="115">
        <v>30</v>
      </c>
      <c r="I49" s="115"/>
      <c r="J49" s="115"/>
      <c r="K49" s="115"/>
      <c r="L49" s="115"/>
      <c r="M49" s="112"/>
      <c r="N49" s="116"/>
      <c r="O49" s="116"/>
      <c r="P49" s="117"/>
      <c r="Q49" s="110"/>
    </row>
    <row r="50" spans="1:17" ht="30.75" thickBot="1" x14ac:dyDescent="0.45">
      <c r="A50" s="82"/>
      <c r="B50" s="79" t="s">
        <v>107</v>
      </c>
      <c r="C50" s="118" t="s">
        <v>108</v>
      </c>
      <c r="D50" s="77" t="s">
        <v>109</v>
      </c>
      <c r="E50" s="119" t="s">
        <v>35</v>
      </c>
      <c r="F50" s="120">
        <v>5</v>
      </c>
      <c r="G50" s="121">
        <v>8</v>
      </c>
      <c r="H50" s="121">
        <v>75</v>
      </c>
      <c r="I50" s="121">
        <v>150</v>
      </c>
      <c r="J50" s="121"/>
      <c r="K50" s="121"/>
      <c r="L50" s="121"/>
      <c r="M50" s="121"/>
      <c r="N50" s="222" t="s">
        <v>37</v>
      </c>
      <c r="O50" s="222" t="s">
        <v>36</v>
      </c>
      <c r="P50" s="77" t="s">
        <v>130</v>
      </c>
      <c r="Q50" s="78" t="s">
        <v>110</v>
      </c>
    </row>
    <row r="51" spans="1:17" ht="30.75" thickBot="1" x14ac:dyDescent="0.45">
      <c r="A51" s="122"/>
      <c r="B51" s="123"/>
      <c r="C51" s="124" t="s">
        <v>111</v>
      </c>
      <c r="D51" s="125"/>
      <c r="E51" s="125"/>
      <c r="F51" s="126">
        <f>SUM(F40+F49+F50)</f>
        <v>45</v>
      </c>
      <c r="G51" s="126">
        <f>SUM(G40+G49+G50)</f>
        <v>71</v>
      </c>
      <c r="H51" s="126">
        <f>SUM(H40+H49+H50)</f>
        <v>1815</v>
      </c>
      <c r="I51" s="126">
        <f>SUM(I40+I49+I50)</f>
        <v>720</v>
      </c>
      <c r="J51" s="127"/>
      <c r="K51" s="127"/>
      <c r="L51" s="127"/>
      <c r="M51" s="127"/>
      <c r="N51" s="127"/>
      <c r="O51" s="127"/>
      <c r="P51" s="127"/>
      <c r="Q51" s="128"/>
    </row>
    <row r="52" spans="1:17" ht="30" x14ac:dyDescent="0.4">
      <c r="A52" s="129"/>
      <c r="B52" s="130"/>
      <c r="C52" s="131"/>
      <c r="D52" s="132"/>
      <c r="E52" s="132"/>
      <c r="F52" s="133"/>
      <c r="G52" s="133"/>
      <c r="H52" s="133"/>
      <c r="I52" s="133"/>
      <c r="J52" s="129"/>
      <c r="K52" s="129"/>
      <c r="L52" s="129"/>
      <c r="M52" s="129"/>
      <c r="N52" s="129"/>
      <c r="O52" s="129"/>
      <c r="P52" s="129"/>
      <c r="Q52" s="129"/>
    </row>
    <row r="53" spans="1:17" ht="30" x14ac:dyDescent="0.4">
      <c r="A53" s="134"/>
      <c r="B53" s="134"/>
      <c r="C53" s="54" t="s">
        <v>112</v>
      </c>
      <c r="D53" s="363" t="s">
        <v>145</v>
      </c>
      <c r="E53" s="363"/>
      <c r="F53" s="363"/>
      <c r="G53" s="363"/>
      <c r="H53" s="135"/>
      <c r="I53" s="135"/>
      <c r="J53" s="135"/>
      <c r="K53" s="135"/>
      <c r="L53" s="135"/>
      <c r="M53" s="135"/>
      <c r="N53" s="135"/>
      <c r="O53" s="135"/>
      <c r="P53" s="136"/>
      <c r="Q53" s="136"/>
    </row>
    <row r="54" spans="1:17" ht="30" x14ac:dyDescent="0.4">
      <c r="A54" s="134"/>
      <c r="B54" s="134"/>
      <c r="C54" s="137" t="s">
        <v>5</v>
      </c>
      <c r="D54" s="46" t="s">
        <v>146</v>
      </c>
      <c r="E54" s="14"/>
      <c r="F54" s="19"/>
      <c r="G54" s="19"/>
      <c r="H54" s="135"/>
      <c r="I54" s="138"/>
      <c r="J54" s="138"/>
      <c r="K54" s="138"/>
      <c r="L54" s="138"/>
      <c r="M54" s="135"/>
      <c r="N54" s="135"/>
      <c r="O54" s="135"/>
      <c r="P54" s="139"/>
      <c r="Q54" s="135"/>
    </row>
    <row r="55" spans="1:17" ht="30" x14ac:dyDescent="0.4">
      <c r="A55" s="134"/>
      <c r="B55" s="134"/>
      <c r="C55" s="137"/>
      <c r="D55" s="19"/>
      <c r="E55" s="14"/>
      <c r="F55" s="19"/>
      <c r="G55" s="19"/>
      <c r="H55" s="135"/>
      <c r="I55" s="138"/>
      <c r="J55" s="138"/>
      <c r="K55" s="138"/>
      <c r="L55" s="138"/>
      <c r="M55" s="135"/>
      <c r="N55" s="135"/>
      <c r="O55" s="135"/>
      <c r="P55" s="139"/>
      <c r="Q55" s="135"/>
    </row>
    <row r="56" spans="1:17" ht="30" x14ac:dyDescent="0.4">
      <c r="A56" s="140"/>
      <c r="B56" s="140"/>
      <c r="C56" s="63" t="s">
        <v>144</v>
      </c>
      <c r="D56" s="364" t="s">
        <v>122</v>
      </c>
      <c r="E56" s="364"/>
      <c r="F56" s="364"/>
      <c r="G56" s="364"/>
      <c r="H56" s="364"/>
      <c r="I56" s="364"/>
      <c r="J56" s="141"/>
      <c r="K56" s="135"/>
      <c r="L56" s="135"/>
      <c r="M56" s="142"/>
      <c r="N56" s="135"/>
      <c r="O56" s="135"/>
      <c r="P56" s="136"/>
      <c r="Q56" s="136"/>
    </row>
    <row r="57" spans="1:17" ht="30" x14ac:dyDescent="0.4">
      <c r="A57" s="143"/>
      <c r="B57" s="143"/>
      <c r="C57" s="144" t="s">
        <v>142</v>
      </c>
      <c r="D57" s="343" t="s">
        <v>27</v>
      </c>
      <c r="E57" s="343"/>
      <c r="F57" s="343"/>
      <c r="G57" s="343"/>
      <c r="H57" s="343"/>
      <c r="I57" s="139"/>
      <c r="J57" s="145"/>
      <c r="K57" s="145"/>
      <c r="L57" s="145"/>
      <c r="M57" s="135"/>
      <c r="N57" s="135"/>
      <c r="O57" s="135"/>
      <c r="P57" s="145"/>
      <c r="Q57" s="135"/>
    </row>
  </sheetData>
  <mergeCells count="30">
    <mergeCell ref="Z12:AA12"/>
    <mergeCell ref="D57:H57"/>
    <mergeCell ref="N10:O11"/>
    <mergeCell ref="N12:O12"/>
    <mergeCell ref="D48:M48"/>
    <mergeCell ref="D53:G53"/>
    <mergeCell ref="D56:I56"/>
    <mergeCell ref="K11:K13"/>
    <mergeCell ref="L11:L13"/>
    <mergeCell ref="I10:J10"/>
    <mergeCell ref="K10:L10"/>
    <mergeCell ref="M10:M13"/>
    <mergeCell ref="A10:A13"/>
    <mergeCell ref="B10:B13"/>
    <mergeCell ref="C10:C13"/>
    <mergeCell ref="D10:D13"/>
    <mergeCell ref="E10:E13"/>
    <mergeCell ref="N2:Q2"/>
    <mergeCell ref="O3:Q3"/>
    <mergeCell ref="C19:C20"/>
    <mergeCell ref="C28:C29"/>
    <mergeCell ref="N7:Q8"/>
    <mergeCell ref="J9:P9"/>
    <mergeCell ref="F10:F13"/>
    <mergeCell ref="G10:G13"/>
    <mergeCell ref="H10:H13"/>
    <mergeCell ref="P10:P13"/>
    <mergeCell ref="Q10:Q13"/>
    <mergeCell ref="I11:I13"/>
    <mergeCell ref="J11:J13"/>
  </mergeCells>
  <pageMargins left="1.1811023622047245" right="0" top="0" bottom="0" header="0.31496062992125984" footer="0.31496062992125984"/>
  <pageSetup paperSize="9" scale="29" orientation="landscape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рабочий рус 2019 (1 курс)</vt:lpstr>
      <vt:lpstr>рабочий 2014 1 курс каз</vt:lpstr>
      <vt:lpstr>Лист2</vt:lpstr>
      <vt:lpstr>'рабочий 2014 1 курс каз'!Область_печати</vt:lpstr>
      <vt:lpstr>'рабочий рус 2019 (1 курс)'!Область_печати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Admin</cp:lastModifiedBy>
  <cp:lastPrinted>2020-10-12T02:54:55Z</cp:lastPrinted>
  <dcterms:created xsi:type="dcterms:W3CDTF">1996-10-08T23:32:33Z</dcterms:created>
  <dcterms:modified xsi:type="dcterms:W3CDTF">2020-10-12T02:55:23Z</dcterms:modified>
</cp:coreProperties>
</file>