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клад на 1.01.14" sheetId="1" r:id="rId1"/>
    <sheet name="доклад на 1.09.13" sheetId="2" r:id="rId2"/>
  </sheets>
  <definedNames/>
  <calcPr fullCalcOnLoad="1"/>
</workbook>
</file>

<file path=xl/sharedStrings.xml><?xml version="1.0" encoding="utf-8"?>
<sst xmlns="http://schemas.openxmlformats.org/spreadsheetml/2006/main" count="120" uniqueCount="42">
  <si>
    <t>МРП</t>
  </si>
  <si>
    <t>тенге</t>
  </si>
  <si>
    <t>Итого</t>
  </si>
  <si>
    <t>ВСЕГО</t>
  </si>
  <si>
    <t xml:space="preserve">Долг </t>
  </si>
  <si>
    <t>Факультет,                       специальность</t>
  </si>
  <si>
    <t>План</t>
  </si>
  <si>
    <t>Плановое поступление</t>
  </si>
  <si>
    <t>ОЧНОЕ ОТДЕЛЕНИЕ</t>
  </si>
  <si>
    <t>ТЭФ Всего</t>
  </si>
  <si>
    <t>АУ</t>
  </si>
  <si>
    <t xml:space="preserve">ТЭ </t>
  </si>
  <si>
    <t>КТТ</t>
  </si>
  <si>
    <t>ФИТ Всего</t>
  </si>
  <si>
    <t>Информатика</t>
  </si>
  <si>
    <t>ИС</t>
  </si>
  <si>
    <t>ВТПО</t>
  </si>
  <si>
    <t>ФРТС Всего</t>
  </si>
  <si>
    <t>ПС</t>
  </si>
  <si>
    <t>РЭТ</t>
  </si>
  <si>
    <t>СИБ</t>
  </si>
  <si>
    <t>ЭЭФ Всего</t>
  </si>
  <si>
    <t xml:space="preserve">ЭЭ </t>
  </si>
  <si>
    <t>БЖЗОС</t>
  </si>
  <si>
    <t>Эс/х</t>
  </si>
  <si>
    <t>Кол-во студентов-полно-платников на 1.09.13</t>
  </si>
  <si>
    <t>ЗАОЧНОЕ ОТДЕЛЕНИЕ</t>
  </si>
  <si>
    <t xml:space="preserve">МАГИСТРАТУРА </t>
  </si>
  <si>
    <t>АУ-н/пед</t>
  </si>
  <si>
    <t>ТЭ -н/пед</t>
  </si>
  <si>
    <t>ВТПО-н/пед</t>
  </si>
  <si>
    <t>ИС-н/пед</t>
  </si>
  <si>
    <t>РЭТ -н/пед</t>
  </si>
  <si>
    <t>ЭЭ</t>
  </si>
  <si>
    <t>ЭЭ -н/пед</t>
  </si>
  <si>
    <t>БЖЗОС -н/пед</t>
  </si>
  <si>
    <t>Фактическое поступление на 31.12.13</t>
  </si>
  <si>
    <t xml:space="preserve">     Сведения о поступлении денежных средств по факультетам                                                                                                                                                                                 за 2013-2014 учебный год на 31.12.13г.</t>
  </si>
  <si>
    <t>Фактическое поступление на 31.12.13г.</t>
  </si>
  <si>
    <t xml:space="preserve">     Сведения о поступлении денежных средств по факультетам                                                                                                                                                                                 за 2013-2014 учебный год на 01.09.2013г.</t>
  </si>
  <si>
    <t>Фактическое поступление на 01.09.13г.</t>
  </si>
  <si>
    <t>Кол-во студентов  полно-платников на 1.09.13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</si>
</sst>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"/>
    <numFmt numFmtId="184" formatCode="0.000000"/>
    <numFmt numFmtId="185" formatCode="0.00000"/>
  </numFmts>
  <fonts count="3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14.8515625" style="0" customWidth="1"/>
    <col min="2" max="2" width="9.57421875" style="0" customWidth="1"/>
    <col min="3" max="3" width="0.2890625" style="0" customWidth="1"/>
    <col min="4" max="4" width="20.57421875" style="0" customWidth="1"/>
    <col min="5" max="5" width="0.42578125" style="0" customWidth="1"/>
    <col min="6" max="6" width="17.7109375" style="0" customWidth="1"/>
    <col min="7" max="7" width="0.2890625" style="0" customWidth="1"/>
    <col min="8" max="8" width="20.00390625" style="0" customWidth="1"/>
    <col min="11" max="11" width="11.8515625" style="0" customWidth="1"/>
    <col min="12" max="12" width="14.8515625" style="0" customWidth="1"/>
  </cols>
  <sheetData>
    <row r="1" spans="1:8" ht="12.75">
      <c r="A1" s="22" t="s">
        <v>37</v>
      </c>
      <c r="B1" s="22"/>
      <c r="C1" s="22"/>
      <c r="D1" s="22"/>
      <c r="E1" s="22"/>
      <c r="F1" s="22"/>
      <c r="G1" s="22"/>
      <c r="H1" s="22"/>
    </row>
    <row r="2" spans="1:8" ht="30" customHeight="1">
      <c r="A2" s="22"/>
      <c r="B2" s="22"/>
      <c r="C2" s="22"/>
      <c r="D2" s="22"/>
      <c r="E2" s="22"/>
      <c r="F2" s="22"/>
      <c r="G2" s="22"/>
      <c r="H2" s="22"/>
    </row>
    <row r="3" spans="1:8" ht="15">
      <c r="A3" s="3"/>
      <c r="B3" s="13"/>
      <c r="C3" s="3"/>
      <c r="D3" s="3"/>
      <c r="E3" s="3"/>
      <c r="F3" s="3"/>
      <c r="G3" s="3"/>
      <c r="H3" s="3"/>
    </row>
    <row r="4" spans="1:8" ht="115.5" customHeight="1">
      <c r="A4" s="14" t="s">
        <v>5</v>
      </c>
      <c r="B4" s="14" t="s">
        <v>25</v>
      </c>
      <c r="C4" s="14" t="s">
        <v>6</v>
      </c>
      <c r="D4" s="14" t="s">
        <v>7</v>
      </c>
      <c r="E4" s="14" t="s">
        <v>36</v>
      </c>
      <c r="F4" s="14" t="s">
        <v>38</v>
      </c>
      <c r="G4" s="14" t="s">
        <v>4</v>
      </c>
      <c r="H4" s="14" t="s">
        <v>4</v>
      </c>
    </row>
    <row r="5" spans="1:8" ht="15">
      <c r="A5" s="3"/>
      <c r="B5" s="3"/>
      <c r="C5" s="3" t="s">
        <v>0</v>
      </c>
      <c r="D5" s="20" t="s">
        <v>1</v>
      </c>
      <c r="E5" s="20" t="s">
        <v>0</v>
      </c>
      <c r="F5" s="20" t="s">
        <v>1</v>
      </c>
      <c r="G5" s="20" t="s">
        <v>0</v>
      </c>
      <c r="H5" s="20" t="s">
        <v>1</v>
      </c>
    </row>
    <row r="6" spans="1:8" ht="15">
      <c r="A6" s="3" t="s">
        <v>8</v>
      </c>
      <c r="B6" s="3"/>
      <c r="C6" s="3"/>
      <c r="D6" s="3"/>
      <c r="E6" s="3"/>
      <c r="F6" s="3"/>
      <c r="G6" s="4"/>
      <c r="H6" s="4"/>
    </row>
    <row r="7" spans="1:8" ht="15">
      <c r="A7" s="3" t="s">
        <v>9</v>
      </c>
      <c r="B7" s="4">
        <f aca="true" t="shared" si="0" ref="B7:H7">SUM(B8:B10)</f>
        <v>310</v>
      </c>
      <c r="C7" s="4">
        <f t="shared" si="0"/>
        <v>70450</v>
      </c>
      <c r="D7" s="4">
        <f t="shared" si="0"/>
        <v>121948950</v>
      </c>
      <c r="E7" s="4">
        <f t="shared" si="0"/>
        <v>51442</v>
      </c>
      <c r="F7" s="4">
        <f t="shared" si="0"/>
        <v>89021370</v>
      </c>
      <c r="G7" s="4">
        <f t="shared" si="0"/>
        <v>19008</v>
      </c>
      <c r="H7" s="4">
        <f t="shared" si="0"/>
        <v>35202816</v>
      </c>
    </row>
    <row r="8" spans="1:8" ht="15">
      <c r="A8" s="2" t="s">
        <v>10</v>
      </c>
      <c r="B8" s="5">
        <f>116+95</f>
        <v>211</v>
      </c>
      <c r="C8" s="5">
        <f>48530-1350</f>
        <v>47180</v>
      </c>
      <c r="D8" s="5">
        <f>C8*1731</f>
        <v>81668580</v>
      </c>
      <c r="E8" s="5">
        <v>35444</v>
      </c>
      <c r="F8" s="5">
        <v>61327072</v>
      </c>
      <c r="G8" s="5">
        <f>C8-E8</f>
        <v>11736</v>
      </c>
      <c r="H8" s="5">
        <f>G8*1852</f>
        <v>21735072</v>
      </c>
    </row>
    <row r="9" spans="1:8" ht="15">
      <c r="A9" s="2" t="s">
        <v>11</v>
      </c>
      <c r="B9" s="5">
        <f>31+18</f>
        <v>49</v>
      </c>
      <c r="C9" s="5">
        <v>11310</v>
      </c>
      <c r="D9" s="5">
        <f>C9*1731</f>
        <v>19577610</v>
      </c>
      <c r="E9" s="5">
        <v>7930</v>
      </c>
      <c r="F9" s="5">
        <v>13728369</v>
      </c>
      <c r="G9" s="5">
        <f>C9-E9</f>
        <v>3380</v>
      </c>
      <c r="H9" s="5">
        <f>G9*1852</f>
        <v>6259760</v>
      </c>
    </row>
    <row r="10" spans="1:8" ht="15">
      <c r="A10" s="2" t="s">
        <v>12</v>
      </c>
      <c r="B10" s="5">
        <f>23+27</f>
        <v>50</v>
      </c>
      <c r="C10" s="5">
        <v>11960</v>
      </c>
      <c r="D10" s="5">
        <f>C10*1731</f>
        <v>20702760</v>
      </c>
      <c r="E10" s="5">
        <v>8068</v>
      </c>
      <c r="F10" s="5">
        <v>13965929</v>
      </c>
      <c r="G10" s="5">
        <f>C10-E10</f>
        <v>3892</v>
      </c>
      <c r="H10" s="5">
        <f>G10*1852</f>
        <v>7207984</v>
      </c>
    </row>
    <row r="11" spans="1:8" ht="15">
      <c r="A11" s="3" t="s">
        <v>13</v>
      </c>
      <c r="B11" s="4">
        <f aca="true" t="shared" si="1" ref="B11:H11">SUM(B12:B14)</f>
        <v>211</v>
      </c>
      <c r="C11" s="4">
        <f t="shared" si="1"/>
        <v>59856</v>
      </c>
      <c r="D11" s="4">
        <f t="shared" si="1"/>
        <v>103610736</v>
      </c>
      <c r="E11" s="4">
        <f t="shared" si="1"/>
        <v>40236</v>
      </c>
      <c r="F11" s="4">
        <f t="shared" si="1"/>
        <v>69431325</v>
      </c>
      <c r="G11" s="4">
        <f t="shared" si="1"/>
        <v>19620</v>
      </c>
      <c r="H11" s="4">
        <f t="shared" si="1"/>
        <v>36336240</v>
      </c>
    </row>
    <row r="12" spans="1:8" ht="15">
      <c r="A12" s="2" t="s">
        <v>14</v>
      </c>
      <c r="B12" s="5">
        <f>12+21</f>
        <v>33</v>
      </c>
      <c r="C12" s="5">
        <f>7138+250</f>
        <v>7388</v>
      </c>
      <c r="D12" s="5">
        <f>C12*1731</f>
        <v>12788628</v>
      </c>
      <c r="E12" s="5">
        <v>5542</v>
      </c>
      <c r="F12" s="5">
        <v>9592649</v>
      </c>
      <c r="G12" s="5">
        <f>C12-E12</f>
        <v>1846</v>
      </c>
      <c r="H12" s="5">
        <f>G12*1852</f>
        <v>3418792</v>
      </c>
    </row>
    <row r="13" spans="1:8" ht="15">
      <c r="A13" s="2" t="s">
        <v>15</v>
      </c>
      <c r="B13" s="5">
        <f>24+36</f>
        <v>60</v>
      </c>
      <c r="C13" s="5">
        <f>16833+340</f>
        <v>17173</v>
      </c>
      <c r="D13" s="5">
        <f>C13*1731</f>
        <v>29726463</v>
      </c>
      <c r="E13" s="5">
        <v>11849</v>
      </c>
      <c r="F13" s="5">
        <v>20512102</v>
      </c>
      <c r="G13" s="5">
        <f>C13-E13</f>
        <v>5324</v>
      </c>
      <c r="H13" s="5">
        <f>G13*1852</f>
        <v>9860048</v>
      </c>
    </row>
    <row r="14" spans="1:8" ht="15">
      <c r="A14" s="2" t="s">
        <v>16</v>
      </c>
      <c r="B14" s="5">
        <f>34+84</f>
        <v>118</v>
      </c>
      <c r="C14" s="5">
        <f>33300+1995</f>
        <v>35295</v>
      </c>
      <c r="D14" s="5">
        <f>C14*1731</f>
        <v>61095645</v>
      </c>
      <c r="E14" s="5">
        <v>22845</v>
      </c>
      <c r="F14" s="5">
        <v>39326574</v>
      </c>
      <c r="G14" s="5">
        <f>C14-E14</f>
        <v>12450</v>
      </c>
      <c r="H14" s="5">
        <f>G14*1852</f>
        <v>23057400</v>
      </c>
    </row>
    <row r="15" spans="1:8" ht="15">
      <c r="A15" s="3" t="s">
        <v>17</v>
      </c>
      <c r="B15" s="4">
        <f aca="true" t="shared" si="2" ref="B15:H15">SUM(B16:B18)</f>
        <v>727</v>
      </c>
      <c r="C15" s="4">
        <f t="shared" si="2"/>
        <v>213468.10803004043</v>
      </c>
      <c r="D15" s="4">
        <f t="shared" si="2"/>
        <v>369513295</v>
      </c>
      <c r="E15" s="7">
        <f t="shared" si="2"/>
        <v>156356.93356441363</v>
      </c>
      <c r="F15" s="7">
        <f t="shared" si="2"/>
        <v>270431334</v>
      </c>
      <c r="G15" s="4">
        <f t="shared" si="2"/>
        <v>57111.1744656268</v>
      </c>
      <c r="H15" s="4">
        <f t="shared" si="2"/>
        <v>105769895.11034083</v>
      </c>
    </row>
    <row r="16" spans="1:8" ht="15">
      <c r="A16" s="2" t="s">
        <v>18</v>
      </c>
      <c r="B16" s="5">
        <f>4+4</f>
        <v>8</v>
      </c>
      <c r="C16" s="5">
        <v>1546</v>
      </c>
      <c r="D16" s="5">
        <f>C16*1731</f>
        <v>2676126</v>
      </c>
      <c r="E16" s="9">
        <v>1295</v>
      </c>
      <c r="F16" s="9">
        <v>2243344</v>
      </c>
      <c r="G16" s="5">
        <f>C16-E16</f>
        <v>251</v>
      </c>
      <c r="H16" s="5">
        <f>G16*1852</f>
        <v>464852</v>
      </c>
    </row>
    <row r="17" spans="1:8" ht="15">
      <c r="A17" s="2" t="s">
        <v>19</v>
      </c>
      <c r="B17" s="5">
        <f>301+341</f>
        <v>642</v>
      </c>
      <c r="C17" s="5">
        <f>191794+11500*154/1731+333</f>
        <v>193150.10803004043</v>
      </c>
      <c r="D17" s="5">
        <f>C17*1731</f>
        <v>334342837</v>
      </c>
      <c r="E17" s="9">
        <f>122654+545150/1731+19087</f>
        <v>142055.93356441363</v>
      </c>
      <c r="F17" s="9">
        <f>212113795+545150+33040044</f>
        <v>245698989</v>
      </c>
      <c r="G17" s="5">
        <f>C17-E17</f>
        <v>51094.1744656268</v>
      </c>
      <c r="H17" s="5">
        <f>G17*1852</f>
        <v>94626411.11034083</v>
      </c>
    </row>
    <row r="18" spans="1:8" ht="15">
      <c r="A18" s="2" t="s">
        <v>20</v>
      </c>
      <c r="B18" s="5">
        <f>33+44</f>
        <v>77</v>
      </c>
      <c r="C18" s="5">
        <v>18772</v>
      </c>
      <c r="D18" s="5">
        <f>C18*1731</f>
        <v>32494332</v>
      </c>
      <c r="E18" s="9">
        <v>13006</v>
      </c>
      <c r="F18" s="9">
        <v>22489001</v>
      </c>
      <c r="G18" s="5">
        <f>C18-E18</f>
        <v>5766</v>
      </c>
      <c r="H18" s="5">
        <f>G18*1852</f>
        <v>10678632</v>
      </c>
    </row>
    <row r="19" spans="1:8" ht="15">
      <c r="A19" s="3" t="s">
        <v>21</v>
      </c>
      <c r="B19" s="4">
        <f aca="true" t="shared" si="3" ref="B19:H19">SUM(B20:B22)</f>
        <v>465</v>
      </c>
      <c r="C19" s="4">
        <f t="shared" si="3"/>
        <v>113148.61076256499</v>
      </c>
      <c r="D19" s="4">
        <f t="shared" si="3"/>
        <v>195861220.23</v>
      </c>
      <c r="E19" s="7">
        <f t="shared" si="3"/>
        <v>86273.61076256499</v>
      </c>
      <c r="F19" s="7">
        <f t="shared" si="3"/>
        <v>149264579</v>
      </c>
      <c r="G19" s="4">
        <f t="shared" si="3"/>
        <v>26875</v>
      </c>
      <c r="H19" s="4">
        <f t="shared" si="3"/>
        <v>49772500</v>
      </c>
    </row>
    <row r="20" spans="1:8" ht="15">
      <c r="A20" s="2" t="s">
        <v>22</v>
      </c>
      <c r="B20" s="5">
        <f>209+203</f>
        <v>412</v>
      </c>
      <c r="C20" s="5">
        <f>101710+17.33+569985/1731+129</f>
        <v>102185.61076256499</v>
      </c>
      <c r="D20" s="5">
        <f>C20*1731+975</f>
        <v>176884267.23</v>
      </c>
      <c r="E20" s="9">
        <f>78190+17.33+569985/1731</f>
        <v>78536.61076256499</v>
      </c>
      <c r="F20" s="9">
        <f>135271096+30000+569985</f>
        <v>135871081</v>
      </c>
      <c r="G20" s="5">
        <f>C20-E20</f>
        <v>23649</v>
      </c>
      <c r="H20" s="5">
        <f>G20*1852</f>
        <v>43797948</v>
      </c>
    </row>
    <row r="21" spans="1:8" ht="15">
      <c r="A21" s="2" t="s">
        <v>23</v>
      </c>
      <c r="B21" s="5">
        <f>7+10</f>
        <v>17</v>
      </c>
      <c r="C21" s="5">
        <v>4060</v>
      </c>
      <c r="D21" s="5">
        <f>C21*1731</f>
        <v>7027860</v>
      </c>
      <c r="E21" s="9">
        <v>2620</v>
      </c>
      <c r="F21" s="9">
        <v>4536210</v>
      </c>
      <c r="G21" s="5">
        <f>C21-E21</f>
        <v>1440</v>
      </c>
      <c r="H21" s="5">
        <f>G21*1852</f>
        <v>2666880</v>
      </c>
    </row>
    <row r="22" spans="1:8" ht="15">
      <c r="A22" s="2" t="s">
        <v>24</v>
      </c>
      <c r="B22" s="5">
        <f>29+7</f>
        <v>36</v>
      </c>
      <c r="C22" s="5">
        <v>6903</v>
      </c>
      <c r="D22" s="5">
        <f>C22*1731</f>
        <v>11949093</v>
      </c>
      <c r="E22" s="9">
        <v>5117</v>
      </c>
      <c r="F22" s="9">
        <v>8857288</v>
      </c>
      <c r="G22" s="5">
        <f>C22-E22</f>
        <v>1786</v>
      </c>
      <c r="H22" s="5">
        <f>G22*1852</f>
        <v>3307672</v>
      </c>
    </row>
    <row r="23" spans="1:8" ht="17.25">
      <c r="A23" s="3" t="s">
        <v>2</v>
      </c>
      <c r="B23" s="8">
        <f aca="true" t="shared" si="4" ref="B23:H23">B19+B15+B11+B7</f>
        <v>1713</v>
      </c>
      <c r="C23" s="8">
        <f t="shared" si="4"/>
        <v>456922.71879260545</v>
      </c>
      <c r="D23" s="8">
        <f t="shared" si="4"/>
        <v>790934201.23</v>
      </c>
      <c r="E23" s="8">
        <f t="shared" si="4"/>
        <v>334308.5443269786</v>
      </c>
      <c r="F23" s="8">
        <f t="shared" si="4"/>
        <v>578148608</v>
      </c>
      <c r="G23" s="8">
        <f t="shared" si="4"/>
        <v>122614.1744656268</v>
      </c>
      <c r="H23" s="8">
        <f t="shared" si="4"/>
        <v>227081451.11034083</v>
      </c>
    </row>
    <row r="24" spans="1:8" ht="15">
      <c r="A24" s="3" t="s">
        <v>26</v>
      </c>
      <c r="B24" s="4"/>
      <c r="C24" s="4"/>
      <c r="D24" s="4"/>
      <c r="E24" s="4"/>
      <c r="F24" s="4"/>
      <c r="G24" s="4"/>
      <c r="H24" s="4"/>
    </row>
    <row r="25" spans="1:8" ht="15">
      <c r="A25" s="2" t="s">
        <v>10</v>
      </c>
      <c r="B25" s="5">
        <f>33+32</f>
        <v>65</v>
      </c>
      <c r="C25" s="5">
        <v>7400</v>
      </c>
      <c r="D25" s="5">
        <f>C25*1731</f>
        <v>12809400</v>
      </c>
      <c r="E25" s="5">
        <f>5873+125</f>
        <v>5998</v>
      </c>
      <c r="F25" s="5">
        <f>10105361+216375</f>
        <v>10321736</v>
      </c>
      <c r="G25" s="5">
        <f aca="true" t="shared" si="5" ref="G25:G30">C25-E25</f>
        <v>1402</v>
      </c>
      <c r="H25" s="5">
        <f aca="true" t="shared" si="6" ref="H25:H30">G25*1852</f>
        <v>2596504</v>
      </c>
    </row>
    <row r="26" spans="1:8" ht="15">
      <c r="A26" s="2" t="s">
        <v>16</v>
      </c>
      <c r="B26" s="5">
        <f>27</f>
        <v>27</v>
      </c>
      <c r="C26" s="5">
        <v>4015</v>
      </c>
      <c r="D26" s="5">
        <f>C26*1731</f>
        <v>6949965</v>
      </c>
      <c r="E26" s="5">
        <f>2955+190</f>
        <v>3145</v>
      </c>
      <c r="F26" s="5">
        <f>5113814+328890</f>
        <v>5442704</v>
      </c>
      <c r="G26" s="5">
        <f t="shared" si="5"/>
        <v>870</v>
      </c>
      <c r="H26" s="5">
        <f t="shared" si="6"/>
        <v>1611240</v>
      </c>
    </row>
    <row r="27" spans="1:8" ht="15">
      <c r="A27" s="2" t="s">
        <v>19</v>
      </c>
      <c r="B27" s="5">
        <f>264</f>
        <v>264</v>
      </c>
      <c r="C27" s="5">
        <f>35553-1521</f>
        <v>34032</v>
      </c>
      <c r="D27" s="5">
        <f>C27*1731</f>
        <v>58909392</v>
      </c>
      <c r="E27" s="5">
        <f>19813+1235</f>
        <v>21048</v>
      </c>
      <c r="F27" s="5">
        <f>34100032+2137785</f>
        <v>36237817</v>
      </c>
      <c r="G27" s="5">
        <f t="shared" si="5"/>
        <v>12984</v>
      </c>
      <c r="H27" s="5">
        <f t="shared" si="6"/>
        <v>24046368</v>
      </c>
    </row>
    <row r="28" spans="1:8" ht="15">
      <c r="A28" s="2" t="s">
        <v>11</v>
      </c>
      <c r="B28" s="5">
        <v>27</v>
      </c>
      <c r="C28" s="5">
        <v>3372</v>
      </c>
      <c r="D28" s="5">
        <f>C28*1731</f>
        <v>5836932</v>
      </c>
      <c r="E28" s="5">
        <f>1447+875+570</f>
        <v>2892</v>
      </c>
      <c r="F28" s="5">
        <f>2504766+1514625+986670</f>
        <v>5006061</v>
      </c>
      <c r="G28" s="5">
        <f t="shared" si="5"/>
        <v>480</v>
      </c>
      <c r="H28" s="5">
        <f t="shared" si="6"/>
        <v>888960</v>
      </c>
    </row>
    <row r="29" spans="1:8" ht="15">
      <c r="A29" s="2" t="s">
        <v>22</v>
      </c>
      <c r="B29" s="5">
        <f>251</f>
        <v>251</v>
      </c>
      <c r="C29" s="5">
        <v>35084</v>
      </c>
      <c r="D29" s="5">
        <f>C29*1731</f>
        <v>60730404</v>
      </c>
      <c r="E29" s="5">
        <f>20250+375+125+570</f>
        <v>21320</v>
      </c>
      <c r="F29" s="5">
        <f>34953917+649125+216375+986670</f>
        <v>36806087</v>
      </c>
      <c r="G29" s="5">
        <f t="shared" si="5"/>
        <v>13764</v>
      </c>
      <c r="H29" s="5">
        <f t="shared" si="6"/>
        <v>25490928</v>
      </c>
    </row>
    <row r="30" spans="1:8" ht="17.25">
      <c r="A30" s="3" t="s">
        <v>2</v>
      </c>
      <c r="B30" s="8">
        <f>SUM(B25:B29)</f>
        <v>634</v>
      </c>
      <c r="C30" s="8">
        <f>SUM(C25:C29)</f>
        <v>83903</v>
      </c>
      <c r="D30" s="8">
        <f>SUM(D25:D29)</f>
        <v>145236093</v>
      </c>
      <c r="E30" s="8">
        <f>SUM(E25:E29)</f>
        <v>54403</v>
      </c>
      <c r="F30" s="8">
        <f>SUM(F25:F29)</f>
        <v>93814405</v>
      </c>
      <c r="G30" s="8">
        <f t="shared" si="5"/>
        <v>29500</v>
      </c>
      <c r="H30" s="8">
        <f t="shared" si="6"/>
        <v>54634000</v>
      </c>
    </row>
    <row r="31" spans="1:8" ht="15">
      <c r="A31" s="3" t="s">
        <v>27</v>
      </c>
      <c r="B31" s="4"/>
      <c r="C31" s="4"/>
      <c r="D31" s="4"/>
      <c r="E31" s="4"/>
      <c r="F31" s="4"/>
      <c r="G31" s="4"/>
      <c r="H31" s="4"/>
    </row>
    <row r="32" spans="1:8" ht="15">
      <c r="A32" s="3" t="s">
        <v>9</v>
      </c>
      <c r="B32" s="4">
        <f aca="true" t="shared" si="7" ref="B32:H32">SUM(B33:B36)</f>
        <v>52</v>
      </c>
      <c r="C32" s="4">
        <f t="shared" si="7"/>
        <v>10694</v>
      </c>
      <c r="D32" s="4">
        <f t="shared" si="7"/>
        <v>18511314</v>
      </c>
      <c r="E32" s="4">
        <f t="shared" si="7"/>
        <v>9688</v>
      </c>
      <c r="F32" s="4">
        <f t="shared" si="7"/>
        <v>16770727</v>
      </c>
      <c r="G32" s="4">
        <f t="shared" si="7"/>
        <v>1006</v>
      </c>
      <c r="H32" s="4">
        <f t="shared" si="7"/>
        <v>1863112</v>
      </c>
    </row>
    <row r="33" spans="1:8" ht="15">
      <c r="A33" s="2" t="s">
        <v>10</v>
      </c>
      <c r="B33" s="5">
        <v>28</v>
      </c>
      <c r="C33" s="5">
        <f>5778-1434</f>
        <v>4344</v>
      </c>
      <c r="D33" s="5">
        <f>C33*1731</f>
        <v>7519464</v>
      </c>
      <c r="E33" s="5">
        <v>4344</v>
      </c>
      <c r="F33" s="5">
        <v>7520061</v>
      </c>
      <c r="G33" s="5">
        <f>C33-E33</f>
        <v>0</v>
      </c>
      <c r="H33" s="5">
        <f>G33*1852</f>
        <v>0</v>
      </c>
    </row>
    <row r="34" spans="1:8" ht="15">
      <c r="A34" s="2" t="s">
        <v>28</v>
      </c>
      <c r="B34" s="5">
        <v>2</v>
      </c>
      <c r="C34" s="5">
        <v>820</v>
      </c>
      <c r="D34" s="5">
        <f>C34*1731</f>
        <v>1419420</v>
      </c>
      <c r="E34" s="5">
        <v>526</v>
      </c>
      <c r="F34" s="5">
        <v>909710</v>
      </c>
      <c r="G34" s="5">
        <f>C34-E34</f>
        <v>294</v>
      </c>
      <c r="H34" s="5">
        <f>G34*1852</f>
        <v>544488</v>
      </c>
    </row>
    <row r="35" spans="1:8" ht="15">
      <c r="A35" s="2" t="s">
        <v>11</v>
      </c>
      <c r="B35" s="5">
        <v>19</v>
      </c>
      <c r="C35" s="5">
        <f>4870-472</f>
        <v>4398</v>
      </c>
      <c r="D35" s="5">
        <f>C35*1731</f>
        <v>7612938</v>
      </c>
      <c r="E35" s="5">
        <v>4116</v>
      </c>
      <c r="F35" s="5">
        <v>7125794</v>
      </c>
      <c r="G35" s="5">
        <f>C35-E35</f>
        <v>282</v>
      </c>
      <c r="H35" s="5">
        <f>G35*1852</f>
        <v>522264</v>
      </c>
    </row>
    <row r="36" spans="1:8" ht="15">
      <c r="A36" s="2" t="s">
        <v>29</v>
      </c>
      <c r="B36" s="5">
        <v>3</v>
      </c>
      <c r="C36" s="5">
        <v>1132</v>
      </c>
      <c r="D36" s="5">
        <f>C36*1731</f>
        <v>1959492</v>
      </c>
      <c r="E36" s="5">
        <v>702</v>
      </c>
      <c r="F36" s="5">
        <v>1215162</v>
      </c>
      <c r="G36" s="5">
        <f>C36-E36</f>
        <v>430</v>
      </c>
      <c r="H36" s="5">
        <f>G36*1852</f>
        <v>796360</v>
      </c>
    </row>
    <row r="37" spans="1:8" ht="15">
      <c r="A37" s="3" t="s">
        <v>13</v>
      </c>
      <c r="B37" s="4">
        <f aca="true" t="shared" si="8" ref="B37:H37">SUM(B38:B41)</f>
        <v>25</v>
      </c>
      <c r="C37" s="4">
        <f t="shared" si="8"/>
        <v>6194</v>
      </c>
      <c r="D37" s="4">
        <f t="shared" si="8"/>
        <v>10721814</v>
      </c>
      <c r="E37" s="4">
        <f t="shared" si="8"/>
        <v>4630</v>
      </c>
      <c r="F37" s="4">
        <f t="shared" si="8"/>
        <v>8014451</v>
      </c>
      <c r="G37" s="4">
        <f t="shared" si="8"/>
        <v>1564</v>
      </c>
      <c r="H37" s="4">
        <f t="shared" si="8"/>
        <v>2896528</v>
      </c>
    </row>
    <row r="38" spans="1:8" ht="15">
      <c r="A38" s="2" t="s">
        <v>16</v>
      </c>
      <c r="B38" s="5">
        <v>23</v>
      </c>
      <c r="C38" s="5">
        <f>5232+582</f>
        <v>5814</v>
      </c>
      <c r="D38" s="5">
        <f>C38*1731</f>
        <v>10064034</v>
      </c>
      <c r="E38" s="5">
        <v>4250</v>
      </c>
      <c r="F38" s="5">
        <v>7357363</v>
      </c>
      <c r="G38" s="5">
        <f>C38-E38</f>
        <v>1564</v>
      </c>
      <c r="H38" s="5">
        <f>G38*1852</f>
        <v>2896528</v>
      </c>
    </row>
    <row r="39" spans="1:8" ht="15">
      <c r="A39" s="2" t="s">
        <v>30</v>
      </c>
      <c r="B39" s="5">
        <v>0</v>
      </c>
      <c r="C39" s="5">
        <v>0</v>
      </c>
      <c r="D39" s="5">
        <f>C39*1731</f>
        <v>0</v>
      </c>
      <c r="E39" s="5">
        <v>0</v>
      </c>
      <c r="F39" s="5">
        <v>0</v>
      </c>
      <c r="G39" s="5">
        <f>C39-E39</f>
        <v>0</v>
      </c>
      <c r="H39" s="5">
        <f>G39*1852</f>
        <v>0</v>
      </c>
    </row>
    <row r="40" spans="1:8" ht="15">
      <c r="A40" s="2" t="s">
        <v>15</v>
      </c>
      <c r="B40" s="5">
        <v>1</v>
      </c>
      <c r="C40" s="5">
        <v>40</v>
      </c>
      <c r="D40" s="5">
        <f>C40*1731</f>
        <v>69240</v>
      </c>
      <c r="E40" s="5">
        <v>40</v>
      </c>
      <c r="F40" s="5">
        <v>68548</v>
      </c>
      <c r="G40" s="5">
        <f>C40-E40</f>
        <v>0</v>
      </c>
      <c r="H40" s="5">
        <f>G40*1852</f>
        <v>0</v>
      </c>
    </row>
    <row r="41" spans="1:8" ht="15">
      <c r="A41" s="2" t="s">
        <v>31</v>
      </c>
      <c r="B41" s="5">
        <v>1</v>
      </c>
      <c r="C41" s="5">
        <v>340</v>
      </c>
      <c r="D41" s="5">
        <f>C41*1731</f>
        <v>588540</v>
      </c>
      <c r="E41" s="5">
        <v>340</v>
      </c>
      <c r="F41" s="5">
        <v>588540</v>
      </c>
      <c r="G41" s="5">
        <f>C41-E41</f>
        <v>0</v>
      </c>
      <c r="H41" s="5">
        <f>G41*1852</f>
        <v>0</v>
      </c>
    </row>
    <row r="42" spans="1:8" ht="15">
      <c r="A42" s="3" t="s">
        <v>17</v>
      </c>
      <c r="B42" s="4">
        <f aca="true" t="shared" si="9" ref="B42:H42">SUM(B43:B44)</f>
        <v>108</v>
      </c>
      <c r="C42" s="4">
        <f t="shared" si="9"/>
        <v>24066</v>
      </c>
      <c r="D42" s="4">
        <f t="shared" si="9"/>
        <v>41658246</v>
      </c>
      <c r="E42" s="4">
        <f t="shared" si="9"/>
        <v>19651</v>
      </c>
      <c r="F42" s="4">
        <f t="shared" si="9"/>
        <v>33978470</v>
      </c>
      <c r="G42" s="4">
        <f t="shared" si="9"/>
        <v>4415</v>
      </c>
      <c r="H42" s="4">
        <f t="shared" si="9"/>
        <v>8176580</v>
      </c>
    </row>
    <row r="43" spans="1:8" ht="15">
      <c r="A43" s="2" t="s">
        <v>19</v>
      </c>
      <c r="B43" s="5">
        <v>98</v>
      </c>
      <c r="C43" s="5">
        <f>20442+919</f>
        <v>21361</v>
      </c>
      <c r="D43" s="5">
        <f>C43*1731</f>
        <v>36975891</v>
      </c>
      <c r="E43" s="5">
        <v>18069</v>
      </c>
      <c r="F43" s="5">
        <v>31239887</v>
      </c>
      <c r="G43" s="5">
        <f>C43-E43</f>
        <v>3292</v>
      </c>
      <c r="H43" s="5">
        <f>G43*1852</f>
        <v>6096784</v>
      </c>
    </row>
    <row r="44" spans="1:8" ht="15">
      <c r="A44" s="2" t="s">
        <v>32</v>
      </c>
      <c r="B44" s="5">
        <v>10</v>
      </c>
      <c r="C44" s="5">
        <v>2705</v>
      </c>
      <c r="D44" s="5">
        <f>C44*1731</f>
        <v>4682355</v>
      </c>
      <c r="E44" s="5">
        <v>1582</v>
      </c>
      <c r="F44" s="5">
        <v>2738583</v>
      </c>
      <c r="G44" s="5">
        <f>C44-E44</f>
        <v>1123</v>
      </c>
      <c r="H44" s="5">
        <f>G44*1852</f>
        <v>2079796</v>
      </c>
    </row>
    <row r="45" spans="1:8" ht="15">
      <c r="A45" s="3" t="s">
        <v>21</v>
      </c>
      <c r="B45" s="4">
        <f aca="true" t="shared" si="10" ref="B45:H45">SUM(B46:B48)</f>
        <v>68</v>
      </c>
      <c r="C45" s="4">
        <f t="shared" si="10"/>
        <v>16903</v>
      </c>
      <c r="D45" s="4">
        <f t="shared" si="10"/>
        <v>29259093</v>
      </c>
      <c r="E45" s="4">
        <f t="shared" si="10"/>
        <v>11828</v>
      </c>
      <c r="F45" s="4">
        <f t="shared" si="10"/>
        <v>20397940</v>
      </c>
      <c r="G45" s="4">
        <f t="shared" si="10"/>
        <v>5075</v>
      </c>
      <c r="H45" s="4">
        <f t="shared" si="10"/>
        <v>9398900</v>
      </c>
    </row>
    <row r="46" spans="1:8" ht="15">
      <c r="A46" s="2" t="s">
        <v>33</v>
      </c>
      <c r="B46" s="5">
        <v>62</v>
      </c>
      <c r="C46" s="5">
        <f>14401+592</f>
        <v>14993</v>
      </c>
      <c r="D46" s="5">
        <f>C46*1731</f>
        <v>25952883</v>
      </c>
      <c r="E46" s="5">
        <v>10509</v>
      </c>
      <c r="F46" s="5">
        <v>18114036</v>
      </c>
      <c r="G46" s="5">
        <f>C46-E46</f>
        <v>4484</v>
      </c>
      <c r="H46" s="5">
        <f>G46*1852</f>
        <v>8304368</v>
      </c>
    </row>
    <row r="47" spans="1:8" ht="15">
      <c r="A47" s="2" t="s">
        <v>34</v>
      </c>
      <c r="B47" s="5">
        <v>6</v>
      </c>
      <c r="C47" s="5">
        <v>1910</v>
      </c>
      <c r="D47" s="5">
        <f>C47*1731</f>
        <v>3306210</v>
      </c>
      <c r="E47" s="5">
        <v>1319</v>
      </c>
      <c r="F47" s="5">
        <v>2283904</v>
      </c>
      <c r="G47" s="5">
        <f>C47-E47</f>
        <v>591</v>
      </c>
      <c r="H47" s="5">
        <f>G47*1852</f>
        <v>1094532</v>
      </c>
    </row>
    <row r="48" spans="1:8" ht="15">
      <c r="A48" s="2" t="s">
        <v>35</v>
      </c>
      <c r="B48" s="5">
        <v>0</v>
      </c>
      <c r="C48" s="5">
        <v>0</v>
      </c>
      <c r="D48" s="5">
        <f>C48*1731</f>
        <v>0</v>
      </c>
      <c r="E48" s="5">
        <v>0</v>
      </c>
      <c r="F48" s="5">
        <v>0</v>
      </c>
      <c r="G48" s="5">
        <f>C48-E48</f>
        <v>0</v>
      </c>
      <c r="H48" s="5">
        <f>G48*1852</f>
        <v>0</v>
      </c>
    </row>
    <row r="49" spans="1:8" ht="17.25">
      <c r="A49" s="3" t="s">
        <v>2</v>
      </c>
      <c r="B49" s="8">
        <f aca="true" t="shared" si="11" ref="B49:H49">B45+B42+B37+B32</f>
        <v>253</v>
      </c>
      <c r="C49" s="8">
        <f t="shared" si="11"/>
        <v>57857</v>
      </c>
      <c r="D49" s="8">
        <f t="shared" si="11"/>
        <v>100150467</v>
      </c>
      <c r="E49" s="8">
        <f t="shared" si="11"/>
        <v>45797</v>
      </c>
      <c r="F49" s="8">
        <f t="shared" si="11"/>
        <v>79161588</v>
      </c>
      <c r="G49" s="8">
        <f t="shared" si="11"/>
        <v>12060</v>
      </c>
      <c r="H49" s="8">
        <f t="shared" si="11"/>
        <v>22335120</v>
      </c>
    </row>
    <row r="50" spans="1:8" ht="17.25">
      <c r="A50" s="1" t="s">
        <v>3</v>
      </c>
      <c r="B50" s="6">
        <f aca="true" t="shared" si="12" ref="B50:H50">B23+B30+B49</f>
        <v>2600</v>
      </c>
      <c r="C50" s="6">
        <f t="shared" si="12"/>
        <v>598682.7187926054</v>
      </c>
      <c r="D50" s="6">
        <f t="shared" si="12"/>
        <v>1036320761.23</v>
      </c>
      <c r="E50" s="6">
        <f t="shared" si="12"/>
        <v>434508.5443269786</v>
      </c>
      <c r="F50" s="6">
        <f t="shared" si="12"/>
        <v>751124601</v>
      </c>
      <c r="G50" s="6">
        <f t="shared" si="12"/>
        <v>164174.1744656268</v>
      </c>
      <c r="H50" s="6">
        <f t="shared" si="12"/>
        <v>304050571.11034083</v>
      </c>
    </row>
    <row r="51" spans="1:8" ht="15">
      <c r="A51" s="13"/>
      <c r="B51" s="13"/>
      <c r="C51" s="13"/>
      <c r="D51" s="13"/>
      <c r="E51" s="13"/>
      <c r="F51" s="13"/>
      <c r="G51" s="13"/>
      <c r="H51" s="13"/>
    </row>
    <row r="52" spans="1:8" ht="15">
      <c r="A52" s="13"/>
      <c r="B52" s="13"/>
      <c r="C52" s="13"/>
      <c r="D52" s="13"/>
      <c r="E52" s="13"/>
      <c r="F52" s="13"/>
      <c r="G52" s="13"/>
      <c r="H52" s="13"/>
    </row>
    <row r="53" spans="1:8" ht="15">
      <c r="A53" s="13"/>
      <c r="B53" s="13"/>
      <c r="C53" s="13"/>
      <c r="D53" s="13"/>
      <c r="E53" s="13"/>
      <c r="F53" s="13"/>
      <c r="G53" s="13"/>
      <c r="H53" s="13"/>
    </row>
  </sheetData>
  <sheetProtection/>
  <mergeCells count="1">
    <mergeCell ref="A1:H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22">
      <selection activeCell="I29" sqref="I29"/>
    </sheetView>
  </sheetViews>
  <sheetFormatPr defaultColWidth="9.140625" defaultRowHeight="12.75"/>
  <cols>
    <col min="1" max="1" width="19.57421875" style="0" customWidth="1"/>
    <col min="2" max="2" width="14.421875" style="0" customWidth="1"/>
    <col min="3" max="3" width="0.42578125" style="0" customWidth="1"/>
    <col min="4" max="4" width="16.7109375" style="0" customWidth="1"/>
    <col min="5" max="5" width="0.2890625" style="0" customWidth="1"/>
    <col min="6" max="6" width="17.7109375" style="0" customWidth="1"/>
    <col min="7" max="7" width="0.42578125" style="0" customWidth="1"/>
    <col min="8" max="8" width="15.8515625" style="0" customWidth="1"/>
    <col min="11" max="11" width="11.8515625" style="0" customWidth="1"/>
    <col min="12" max="12" width="14.8515625" style="0" customWidth="1"/>
  </cols>
  <sheetData>
    <row r="1" spans="1:8" ht="12.75">
      <c r="A1" s="22" t="s">
        <v>39</v>
      </c>
      <c r="B1" s="22"/>
      <c r="C1" s="22"/>
      <c r="D1" s="22"/>
      <c r="E1" s="22"/>
      <c r="F1" s="22"/>
      <c r="G1" s="22"/>
      <c r="H1" s="22"/>
    </row>
    <row r="2" spans="1:8" ht="30" customHeight="1">
      <c r="A2" s="22"/>
      <c r="B2" s="22"/>
      <c r="C2" s="22"/>
      <c r="D2" s="22"/>
      <c r="E2" s="22"/>
      <c r="F2" s="22"/>
      <c r="G2" s="22"/>
      <c r="H2" s="22"/>
    </row>
    <row r="3" spans="1:8" ht="97.5" customHeight="1">
      <c r="A3" s="14" t="s">
        <v>5</v>
      </c>
      <c r="B3" s="14" t="s">
        <v>41</v>
      </c>
      <c r="C3" s="14" t="s">
        <v>6</v>
      </c>
      <c r="D3" s="14" t="s">
        <v>7</v>
      </c>
      <c r="E3" s="14" t="s">
        <v>40</v>
      </c>
      <c r="F3" s="14" t="s">
        <v>40</v>
      </c>
      <c r="G3" s="14" t="s">
        <v>4</v>
      </c>
      <c r="H3" s="14" t="s">
        <v>4</v>
      </c>
    </row>
    <row r="4" spans="1:8" ht="15">
      <c r="A4" s="3"/>
      <c r="B4" s="3"/>
      <c r="C4" s="21" t="s">
        <v>0</v>
      </c>
      <c r="D4" s="20" t="s">
        <v>1</v>
      </c>
      <c r="E4" s="20" t="s">
        <v>0</v>
      </c>
      <c r="F4" s="20" t="s">
        <v>1</v>
      </c>
      <c r="G4" s="20" t="s">
        <v>0</v>
      </c>
      <c r="H4" s="20" t="s">
        <v>1</v>
      </c>
    </row>
    <row r="5" spans="1:8" ht="15">
      <c r="A5" s="3" t="s">
        <v>8</v>
      </c>
      <c r="B5" s="3"/>
      <c r="C5" s="3"/>
      <c r="D5" s="3"/>
      <c r="E5" s="3"/>
      <c r="F5" s="3"/>
      <c r="G5" s="4"/>
      <c r="H5" s="4"/>
    </row>
    <row r="6" spans="1:8" ht="15">
      <c r="A6" s="3" t="s">
        <v>9</v>
      </c>
      <c r="B6" s="4">
        <f>SUM(B7:B9)</f>
        <v>310</v>
      </c>
      <c r="C6" s="4">
        <f aca="true" t="shared" si="0" ref="C6:H6">SUM(C7:C9)</f>
        <v>70450</v>
      </c>
      <c r="D6" s="4">
        <f t="shared" si="0"/>
        <v>121948950</v>
      </c>
      <c r="E6" s="4">
        <f t="shared" si="0"/>
        <v>17959</v>
      </c>
      <c r="F6" s="4">
        <f t="shared" si="0"/>
        <v>31060420</v>
      </c>
      <c r="G6" s="4">
        <f t="shared" si="0"/>
        <v>52491</v>
      </c>
      <c r="H6" s="4">
        <f t="shared" si="0"/>
        <v>90861921</v>
      </c>
    </row>
    <row r="7" spans="1:8" ht="15">
      <c r="A7" s="2" t="s">
        <v>10</v>
      </c>
      <c r="B7" s="5">
        <f>116+95</f>
        <v>211</v>
      </c>
      <c r="C7" s="5">
        <f>48530-1350</f>
        <v>47180</v>
      </c>
      <c r="D7" s="5">
        <f>C7*1731</f>
        <v>81668580</v>
      </c>
      <c r="E7" s="5">
        <v>12191</v>
      </c>
      <c r="F7" s="5">
        <v>21075705</v>
      </c>
      <c r="G7" s="5">
        <f>C7-E7</f>
        <v>34989</v>
      </c>
      <c r="H7" s="5">
        <f>G7*1731</f>
        <v>60565959</v>
      </c>
    </row>
    <row r="8" spans="1:8" ht="15">
      <c r="A8" s="2" t="s">
        <v>11</v>
      </c>
      <c r="B8" s="5">
        <f>31+18</f>
        <v>49</v>
      </c>
      <c r="C8" s="5">
        <v>11310</v>
      </c>
      <c r="D8" s="5">
        <f>C8*1731</f>
        <v>19577610</v>
      </c>
      <c r="E8" s="5">
        <v>2906</v>
      </c>
      <c r="F8" s="5">
        <v>5029909</v>
      </c>
      <c r="G8" s="5">
        <f>C8-E8</f>
        <v>8404</v>
      </c>
      <c r="H8" s="5">
        <f>G8*1731</f>
        <v>14547324</v>
      </c>
    </row>
    <row r="9" spans="1:8" ht="15">
      <c r="A9" s="2" t="s">
        <v>12</v>
      </c>
      <c r="B9" s="5">
        <f>23+27</f>
        <v>50</v>
      </c>
      <c r="C9" s="5">
        <v>11960</v>
      </c>
      <c r="D9" s="5">
        <f>C9*1731</f>
        <v>20702760</v>
      </c>
      <c r="E9" s="5">
        <v>2862</v>
      </c>
      <c r="F9" s="5">
        <v>4954806</v>
      </c>
      <c r="G9" s="5">
        <f>C9-E9</f>
        <v>9098</v>
      </c>
      <c r="H9" s="5">
        <f>G9*1731</f>
        <v>15748638</v>
      </c>
    </row>
    <row r="10" spans="1:8" ht="15">
      <c r="A10" s="3" t="s">
        <v>13</v>
      </c>
      <c r="B10" s="4">
        <f>SUM(B11:B13)</f>
        <v>211</v>
      </c>
      <c r="C10" s="4">
        <f aca="true" t="shared" si="1" ref="C10:H10">SUM(C11:C13)</f>
        <v>59856</v>
      </c>
      <c r="D10" s="4">
        <f t="shared" si="1"/>
        <v>103610736</v>
      </c>
      <c r="E10" s="4">
        <f t="shared" si="1"/>
        <v>15339</v>
      </c>
      <c r="F10" s="4">
        <f t="shared" si="1"/>
        <v>26534343</v>
      </c>
      <c r="G10" s="4">
        <f t="shared" si="1"/>
        <v>44517</v>
      </c>
      <c r="H10" s="4">
        <f t="shared" si="1"/>
        <v>77058927</v>
      </c>
    </row>
    <row r="11" spans="1:8" ht="15">
      <c r="A11" s="2" t="s">
        <v>14</v>
      </c>
      <c r="B11" s="5">
        <f>12+21</f>
        <v>33</v>
      </c>
      <c r="C11" s="5">
        <f>7138+250</f>
        <v>7388</v>
      </c>
      <c r="D11" s="5">
        <f>C11*1731</f>
        <v>12788628</v>
      </c>
      <c r="E11" s="5">
        <v>2637</v>
      </c>
      <c r="F11" s="5">
        <v>4566487</v>
      </c>
      <c r="G11" s="5">
        <f>C11-E11</f>
        <v>4751</v>
      </c>
      <c r="H11" s="5">
        <f>G11*1731</f>
        <v>8223981</v>
      </c>
    </row>
    <row r="12" spans="1:8" ht="15">
      <c r="A12" s="2" t="s">
        <v>15</v>
      </c>
      <c r="B12" s="5">
        <f>24+36</f>
        <v>60</v>
      </c>
      <c r="C12" s="5">
        <f>16833+340</f>
        <v>17173</v>
      </c>
      <c r="D12" s="5">
        <f>C12*1731</f>
        <v>29726463</v>
      </c>
      <c r="E12" s="5">
        <v>4441</v>
      </c>
      <c r="F12" s="5">
        <v>7686467</v>
      </c>
      <c r="G12" s="5">
        <f>C12-E12</f>
        <v>12732</v>
      </c>
      <c r="H12" s="5">
        <f>G12*1731</f>
        <v>22039092</v>
      </c>
    </row>
    <row r="13" spans="1:16" ht="15">
      <c r="A13" s="2" t="s">
        <v>16</v>
      </c>
      <c r="B13" s="5">
        <f>34+84</f>
        <v>118</v>
      </c>
      <c r="C13" s="5">
        <f>33300+1995</f>
        <v>35295</v>
      </c>
      <c r="D13" s="5">
        <f>C13*1731</f>
        <v>61095645</v>
      </c>
      <c r="E13" s="5">
        <v>8261</v>
      </c>
      <c r="F13" s="5">
        <v>14281389</v>
      </c>
      <c r="G13" s="5">
        <f>C13-E13</f>
        <v>27034</v>
      </c>
      <c r="H13" s="5">
        <f>G13*1731</f>
        <v>46795854</v>
      </c>
      <c r="K13" s="17"/>
      <c r="L13" s="17"/>
      <c r="M13" s="17"/>
      <c r="N13" s="17"/>
      <c r="O13" s="17"/>
      <c r="P13" s="17"/>
    </row>
    <row r="14" spans="1:16" ht="15">
      <c r="A14" s="3" t="s">
        <v>17</v>
      </c>
      <c r="B14" s="4">
        <f>SUM(B15:B17)</f>
        <v>727</v>
      </c>
      <c r="C14" s="4">
        <f aca="true" t="shared" si="2" ref="C14:H14">SUM(C15:C17)</f>
        <v>213468.10803004043</v>
      </c>
      <c r="D14" s="4">
        <f t="shared" si="2"/>
        <v>369513295</v>
      </c>
      <c r="E14" s="7">
        <f t="shared" si="2"/>
        <v>48576</v>
      </c>
      <c r="F14" s="7">
        <f t="shared" si="2"/>
        <v>83818359</v>
      </c>
      <c r="G14" s="4">
        <f t="shared" si="2"/>
        <v>164892.10803004043</v>
      </c>
      <c r="H14" s="4">
        <f t="shared" si="2"/>
        <v>285428239</v>
      </c>
      <c r="K14" s="18"/>
      <c r="L14" s="18"/>
      <c r="M14" s="17"/>
      <c r="N14" s="17"/>
      <c r="O14" s="17"/>
      <c r="P14" s="17"/>
    </row>
    <row r="15" spans="1:16" ht="15">
      <c r="A15" s="2" t="s">
        <v>18</v>
      </c>
      <c r="B15" s="5">
        <f>4+4</f>
        <v>8</v>
      </c>
      <c r="C15" s="5">
        <v>1546</v>
      </c>
      <c r="D15" s="5">
        <f>C15*1731</f>
        <v>2676126</v>
      </c>
      <c r="E15" s="9">
        <v>1040</v>
      </c>
      <c r="F15" s="9">
        <v>1800900</v>
      </c>
      <c r="G15" s="5">
        <f>C15-E15</f>
        <v>506</v>
      </c>
      <c r="H15" s="5">
        <f>G15*1731</f>
        <v>875886</v>
      </c>
      <c r="K15" s="18"/>
      <c r="L15" s="18"/>
      <c r="M15" s="17"/>
      <c r="N15" s="17"/>
      <c r="O15" s="17"/>
      <c r="P15" s="17"/>
    </row>
    <row r="16" spans="1:16" ht="15">
      <c r="A16" s="2" t="s">
        <v>19</v>
      </c>
      <c r="B16" s="5">
        <f>301+341</f>
        <v>642</v>
      </c>
      <c r="C16" s="5">
        <f>191794+11500*154/1731+333</f>
        <v>193150.10803004043</v>
      </c>
      <c r="D16" s="5">
        <f>C16*1731</f>
        <v>334342837</v>
      </c>
      <c r="E16" s="9">
        <f>43342+170</f>
        <v>43512</v>
      </c>
      <c r="F16" s="9">
        <f>74781529+294270</f>
        <v>75075799</v>
      </c>
      <c r="G16" s="5">
        <f>C16-E16</f>
        <v>149638.10803004043</v>
      </c>
      <c r="H16" s="5">
        <f>G16*1731</f>
        <v>259023564.99999997</v>
      </c>
      <c r="K16" s="18"/>
      <c r="L16" s="18"/>
      <c r="M16" s="17"/>
      <c r="N16" s="17"/>
      <c r="O16" s="17"/>
      <c r="P16" s="17"/>
    </row>
    <row r="17" spans="1:16" ht="15">
      <c r="A17" s="2" t="s">
        <v>20</v>
      </c>
      <c r="B17" s="5">
        <f>33+44</f>
        <v>77</v>
      </c>
      <c r="C17" s="5">
        <v>18772</v>
      </c>
      <c r="D17" s="5">
        <f>C17*1731</f>
        <v>32494332</v>
      </c>
      <c r="E17" s="9">
        <v>4024</v>
      </c>
      <c r="F17" s="9">
        <v>6941660</v>
      </c>
      <c r="G17" s="5">
        <f>C17-E17</f>
        <v>14748</v>
      </c>
      <c r="H17" s="5">
        <f>G17*1731</f>
        <v>25528788</v>
      </c>
      <c r="K17" s="19"/>
      <c r="L17" s="19"/>
      <c r="M17" s="17"/>
      <c r="N17" s="17"/>
      <c r="O17" s="17"/>
      <c r="P17" s="17"/>
    </row>
    <row r="18" spans="1:8" ht="15">
      <c r="A18" s="3" t="s">
        <v>21</v>
      </c>
      <c r="B18" s="4">
        <f>SUM(B19:B21)</f>
        <v>465</v>
      </c>
      <c r="C18" s="4">
        <f aca="true" t="shared" si="3" ref="C18:H18">SUM(C19:C21)</f>
        <v>113148.61076256499</v>
      </c>
      <c r="D18" s="4">
        <f t="shared" si="3"/>
        <v>195861220.23</v>
      </c>
      <c r="E18" s="7">
        <f t="shared" si="3"/>
        <v>28425</v>
      </c>
      <c r="F18" s="7">
        <f t="shared" si="3"/>
        <v>49100045</v>
      </c>
      <c r="G18" s="4">
        <f t="shared" si="3"/>
        <v>84723.61076256499</v>
      </c>
      <c r="H18" s="4">
        <f t="shared" si="3"/>
        <v>146656570.23</v>
      </c>
    </row>
    <row r="19" spans="1:8" ht="15">
      <c r="A19" s="2" t="s">
        <v>22</v>
      </c>
      <c r="B19" s="5">
        <f>209+203</f>
        <v>412</v>
      </c>
      <c r="C19" s="5">
        <f>101710+17.33+569985/1731+129</f>
        <v>102185.61076256499</v>
      </c>
      <c r="D19" s="5">
        <f>C19*1731+975</f>
        <v>176884267.23</v>
      </c>
      <c r="E19" s="9">
        <v>25852</v>
      </c>
      <c r="F19" s="9">
        <v>44645895</v>
      </c>
      <c r="G19" s="5">
        <f>C19-E19</f>
        <v>76333.61076256499</v>
      </c>
      <c r="H19" s="5">
        <f>G19*1731</f>
        <v>132133480.22999999</v>
      </c>
    </row>
    <row r="20" spans="1:8" ht="15">
      <c r="A20" s="2" t="s">
        <v>23</v>
      </c>
      <c r="B20" s="5">
        <f>7+10</f>
        <v>17</v>
      </c>
      <c r="C20" s="5">
        <v>4060</v>
      </c>
      <c r="D20" s="5">
        <f>C20*1731</f>
        <v>7027860</v>
      </c>
      <c r="E20" s="9">
        <v>1233</v>
      </c>
      <c r="F20" s="9">
        <v>2133690</v>
      </c>
      <c r="G20" s="5">
        <f>C20-E20</f>
        <v>2827</v>
      </c>
      <c r="H20" s="5">
        <f>G20*1731</f>
        <v>4893537</v>
      </c>
    </row>
    <row r="21" spans="1:8" ht="15">
      <c r="A21" s="2" t="s">
        <v>24</v>
      </c>
      <c r="B21" s="5">
        <f>29+7</f>
        <v>36</v>
      </c>
      <c r="C21" s="5">
        <v>6903</v>
      </c>
      <c r="D21" s="5">
        <f>C21*1731</f>
        <v>11949093</v>
      </c>
      <c r="E21" s="9">
        <v>1340</v>
      </c>
      <c r="F21" s="9">
        <v>2320460</v>
      </c>
      <c r="G21" s="5">
        <f>C21-E21</f>
        <v>5563</v>
      </c>
      <c r="H21" s="5">
        <f>G21*1731</f>
        <v>9629553</v>
      </c>
    </row>
    <row r="22" spans="1:8" ht="15">
      <c r="A22" s="3" t="s">
        <v>2</v>
      </c>
      <c r="B22" s="4">
        <f aca="true" t="shared" si="4" ref="B22:H22">B18+B14+B10+B6</f>
        <v>1713</v>
      </c>
      <c r="C22" s="4">
        <f t="shared" si="4"/>
        <v>456922.71879260545</v>
      </c>
      <c r="D22" s="4">
        <f t="shared" si="4"/>
        <v>790934201.23</v>
      </c>
      <c r="E22" s="7">
        <f t="shared" si="4"/>
        <v>110299</v>
      </c>
      <c r="F22" s="7">
        <f t="shared" si="4"/>
        <v>190513167</v>
      </c>
      <c r="G22" s="4">
        <f t="shared" si="4"/>
        <v>346623.71879260545</v>
      </c>
      <c r="H22" s="4">
        <f t="shared" si="4"/>
        <v>600005657.23</v>
      </c>
    </row>
    <row r="23" spans="1:12" ht="15">
      <c r="A23" s="3" t="s">
        <v>26</v>
      </c>
      <c r="B23" s="4"/>
      <c r="C23" s="4"/>
      <c r="D23" s="4"/>
      <c r="E23" s="4"/>
      <c r="F23" s="4"/>
      <c r="G23" s="4"/>
      <c r="H23" s="4"/>
      <c r="K23" s="12"/>
      <c r="L23" s="12"/>
    </row>
    <row r="24" spans="1:12" ht="15">
      <c r="A24" s="2" t="s">
        <v>10</v>
      </c>
      <c r="B24" s="5">
        <f>33+32</f>
        <v>65</v>
      </c>
      <c r="C24" s="5">
        <v>7400</v>
      </c>
      <c r="D24" s="5">
        <f>C24*1731</f>
        <v>12809400</v>
      </c>
      <c r="E24" s="5">
        <v>965</v>
      </c>
      <c r="F24" s="5">
        <v>1656386</v>
      </c>
      <c r="G24" s="5">
        <f aca="true" t="shared" si="5" ref="G24:G29">C24-E24</f>
        <v>6435</v>
      </c>
      <c r="H24" s="5">
        <f aca="true" t="shared" si="6" ref="H24:H29">G24*1731</f>
        <v>11138985</v>
      </c>
      <c r="K24" s="16"/>
      <c r="L24" s="16"/>
    </row>
    <row r="25" spans="1:12" ht="15">
      <c r="A25" s="2" t="s">
        <v>16</v>
      </c>
      <c r="B25" s="5">
        <f>27</f>
        <v>27</v>
      </c>
      <c r="C25" s="5">
        <v>4015</v>
      </c>
      <c r="D25" s="5">
        <f>C25*1731</f>
        <v>6949965</v>
      </c>
      <c r="E25" s="5">
        <v>621</v>
      </c>
      <c r="F25" s="5">
        <v>1077689</v>
      </c>
      <c r="G25" s="5">
        <f t="shared" si="5"/>
        <v>3394</v>
      </c>
      <c r="H25" s="5">
        <f t="shared" si="6"/>
        <v>5875014</v>
      </c>
      <c r="K25" s="16"/>
      <c r="L25" s="16"/>
    </row>
    <row r="26" spans="1:12" ht="15">
      <c r="A26" s="2" t="s">
        <v>19</v>
      </c>
      <c r="B26" s="5">
        <f>264</f>
        <v>264</v>
      </c>
      <c r="C26" s="5">
        <f>35553-1521</f>
        <v>34032</v>
      </c>
      <c r="D26" s="5">
        <f>C26*1731</f>
        <v>58909392</v>
      </c>
      <c r="E26" s="5">
        <v>5635</v>
      </c>
      <c r="F26" s="5">
        <v>9625476</v>
      </c>
      <c r="G26" s="5">
        <f t="shared" si="5"/>
        <v>28397</v>
      </c>
      <c r="H26" s="5">
        <f t="shared" si="6"/>
        <v>49155207</v>
      </c>
      <c r="K26" s="16"/>
      <c r="L26" s="16"/>
    </row>
    <row r="27" spans="1:12" ht="15">
      <c r="A27" s="2" t="s">
        <v>11</v>
      </c>
      <c r="B27" s="5">
        <v>27</v>
      </c>
      <c r="C27" s="5">
        <v>3372</v>
      </c>
      <c r="D27" s="5">
        <f>C27*1731</f>
        <v>5836932</v>
      </c>
      <c r="E27" s="5">
        <v>438</v>
      </c>
      <c r="F27" s="5">
        <v>757326</v>
      </c>
      <c r="G27" s="5">
        <f t="shared" si="5"/>
        <v>2934</v>
      </c>
      <c r="H27" s="5">
        <f t="shared" si="6"/>
        <v>5078754</v>
      </c>
      <c r="K27" s="16"/>
      <c r="L27" s="16"/>
    </row>
    <row r="28" spans="1:12" ht="15">
      <c r="A28" s="2" t="s">
        <v>22</v>
      </c>
      <c r="B28" s="5">
        <f>251</f>
        <v>251</v>
      </c>
      <c r="C28" s="5">
        <v>35084</v>
      </c>
      <c r="D28" s="5">
        <f>C28*1731</f>
        <v>60730404</v>
      </c>
      <c r="E28" s="5">
        <v>6275</v>
      </c>
      <c r="F28" s="5">
        <v>10844340</v>
      </c>
      <c r="G28" s="5">
        <f t="shared" si="5"/>
        <v>28809</v>
      </c>
      <c r="H28" s="5">
        <f t="shared" si="6"/>
        <v>49868379</v>
      </c>
      <c r="K28" s="16"/>
      <c r="L28" s="16"/>
    </row>
    <row r="29" spans="1:12" ht="15">
      <c r="A29" s="3" t="s">
        <v>2</v>
      </c>
      <c r="B29" s="4">
        <f>SUM(B24:B28)</f>
        <v>634</v>
      </c>
      <c r="C29" s="4">
        <f>SUM(C24:C28)</f>
        <v>83903</v>
      </c>
      <c r="D29" s="4">
        <f>SUM(D24:D28)</f>
        <v>145236093</v>
      </c>
      <c r="E29" s="7">
        <f>SUM(E24:E28)</f>
        <v>13934</v>
      </c>
      <c r="F29" s="7">
        <f>SUM(F24:F28)</f>
        <v>23961217</v>
      </c>
      <c r="G29" s="4">
        <f t="shared" si="5"/>
        <v>69969</v>
      </c>
      <c r="H29" s="4">
        <f t="shared" si="6"/>
        <v>121116339</v>
      </c>
      <c r="I29" s="10"/>
      <c r="K29" s="11"/>
      <c r="L29" s="11"/>
    </row>
    <row r="30" spans="1:12" ht="15">
      <c r="A30" s="3" t="s">
        <v>27</v>
      </c>
      <c r="B30" s="4"/>
      <c r="C30" s="4"/>
      <c r="D30" s="4"/>
      <c r="E30" s="4"/>
      <c r="F30" s="4"/>
      <c r="G30" s="4"/>
      <c r="H30" s="4"/>
      <c r="K30" s="12"/>
      <c r="L30" s="12"/>
    </row>
    <row r="31" spans="1:8" ht="15">
      <c r="A31" s="3" t="s">
        <v>9</v>
      </c>
      <c r="B31" s="4">
        <f>SUM(B32:B35)</f>
        <v>52</v>
      </c>
      <c r="C31" s="4">
        <f aca="true" t="shared" si="7" ref="C31:H31">SUM(C32:C35)</f>
        <v>10694</v>
      </c>
      <c r="D31" s="4">
        <f t="shared" si="7"/>
        <v>18511314</v>
      </c>
      <c r="E31" s="4">
        <f t="shared" si="7"/>
        <v>2091</v>
      </c>
      <c r="F31" s="4">
        <f t="shared" si="7"/>
        <v>3619533</v>
      </c>
      <c r="G31" s="4">
        <f t="shared" si="7"/>
        <v>8603</v>
      </c>
      <c r="H31" s="4">
        <f t="shared" si="7"/>
        <v>14891793</v>
      </c>
    </row>
    <row r="32" spans="1:8" ht="15">
      <c r="A32" s="2" t="s">
        <v>10</v>
      </c>
      <c r="B32" s="5">
        <v>28</v>
      </c>
      <c r="C32" s="5">
        <f>5778-1434</f>
        <v>4344</v>
      </c>
      <c r="D32" s="5">
        <f>C32*1731</f>
        <v>7519464</v>
      </c>
      <c r="E32" s="5">
        <v>594</v>
      </c>
      <c r="F32" s="5">
        <v>1027442</v>
      </c>
      <c r="G32" s="5">
        <f>C32-E32</f>
        <v>3750</v>
      </c>
      <c r="H32" s="5">
        <f>G32*1731</f>
        <v>6491250</v>
      </c>
    </row>
    <row r="33" spans="1:8" ht="15">
      <c r="A33" s="2" t="s">
        <v>28</v>
      </c>
      <c r="B33" s="5">
        <v>2</v>
      </c>
      <c r="C33" s="5">
        <v>820</v>
      </c>
      <c r="D33" s="5">
        <f>C33*1731</f>
        <v>1419420</v>
      </c>
      <c r="E33" s="5">
        <v>0</v>
      </c>
      <c r="F33" s="5">
        <v>0</v>
      </c>
      <c r="G33" s="5">
        <f>C33-E33</f>
        <v>820</v>
      </c>
      <c r="H33" s="5">
        <f>G33*1731</f>
        <v>1419420</v>
      </c>
    </row>
    <row r="34" spans="1:8" ht="15">
      <c r="A34" s="2" t="s">
        <v>11</v>
      </c>
      <c r="B34" s="5">
        <v>19</v>
      </c>
      <c r="C34" s="5">
        <f>4870-472</f>
        <v>4398</v>
      </c>
      <c r="D34" s="5">
        <f>C34*1731</f>
        <v>7612938</v>
      </c>
      <c r="E34" s="5">
        <v>1010</v>
      </c>
      <c r="F34" s="5">
        <v>1749094</v>
      </c>
      <c r="G34" s="5">
        <f>C34-E34</f>
        <v>3388</v>
      </c>
      <c r="H34" s="5">
        <f>G34*1731</f>
        <v>5864628</v>
      </c>
    </row>
    <row r="35" spans="1:8" ht="15">
      <c r="A35" s="2" t="s">
        <v>29</v>
      </c>
      <c r="B35" s="5">
        <v>3</v>
      </c>
      <c r="C35" s="5">
        <v>1132</v>
      </c>
      <c r="D35" s="5">
        <f>C35*1731</f>
        <v>1959492</v>
      </c>
      <c r="E35" s="5">
        <v>487</v>
      </c>
      <c r="F35" s="5">
        <v>842997</v>
      </c>
      <c r="G35" s="5">
        <f>C35-E35</f>
        <v>645</v>
      </c>
      <c r="H35" s="5">
        <f>G35*1731</f>
        <v>1116495</v>
      </c>
    </row>
    <row r="36" spans="1:8" ht="15">
      <c r="A36" s="3" t="s">
        <v>13</v>
      </c>
      <c r="B36" s="4">
        <f>SUM(B37:B40)</f>
        <v>25</v>
      </c>
      <c r="C36" s="4">
        <f aca="true" t="shared" si="8" ref="C36:H36">SUM(C37:C40)</f>
        <v>6194</v>
      </c>
      <c r="D36" s="4">
        <f t="shared" si="8"/>
        <v>10721814</v>
      </c>
      <c r="E36" s="4">
        <f t="shared" si="8"/>
        <v>1249</v>
      </c>
      <c r="F36" s="4">
        <f t="shared" si="8"/>
        <v>2162143</v>
      </c>
      <c r="G36" s="4">
        <f t="shared" si="8"/>
        <v>4945</v>
      </c>
      <c r="H36" s="4">
        <f t="shared" si="8"/>
        <v>8559795</v>
      </c>
    </row>
    <row r="37" spans="1:8" ht="15">
      <c r="A37" s="2" t="s">
        <v>16</v>
      </c>
      <c r="B37" s="5">
        <v>23</v>
      </c>
      <c r="C37" s="5">
        <f>5232+582</f>
        <v>5814</v>
      </c>
      <c r="D37" s="5">
        <f>C37*1731</f>
        <v>10064034</v>
      </c>
      <c r="E37" s="5">
        <v>909</v>
      </c>
      <c r="F37" s="5">
        <v>1573603</v>
      </c>
      <c r="G37" s="5">
        <f>C37-E37</f>
        <v>4905</v>
      </c>
      <c r="H37" s="5">
        <f>G37*1731</f>
        <v>8490555</v>
      </c>
    </row>
    <row r="38" spans="1:8" ht="15">
      <c r="A38" s="2" t="s">
        <v>30</v>
      </c>
      <c r="B38" s="5">
        <v>0</v>
      </c>
      <c r="C38" s="5">
        <v>0</v>
      </c>
      <c r="D38" s="5">
        <f>C38*1731</f>
        <v>0</v>
      </c>
      <c r="E38" s="5">
        <v>0</v>
      </c>
      <c r="F38" s="5">
        <v>0</v>
      </c>
      <c r="G38" s="5">
        <f>C38-E38</f>
        <v>0</v>
      </c>
      <c r="H38" s="5">
        <f>G38*1731</f>
        <v>0</v>
      </c>
    </row>
    <row r="39" spans="1:8" ht="15">
      <c r="A39" s="2" t="s">
        <v>15</v>
      </c>
      <c r="B39" s="5">
        <v>1</v>
      </c>
      <c r="C39" s="5">
        <v>40</v>
      </c>
      <c r="D39" s="5">
        <f>C39*1731</f>
        <v>69240</v>
      </c>
      <c r="E39" s="5">
        <v>0</v>
      </c>
      <c r="F39" s="5">
        <v>0</v>
      </c>
      <c r="G39" s="5">
        <f>C39-E39</f>
        <v>40</v>
      </c>
      <c r="H39" s="5">
        <f>G39*1731</f>
        <v>69240</v>
      </c>
    </row>
    <row r="40" spans="1:8" ht="15">
      <c r="A40" s="2" t="s">
        <v>31</v>
      </c>
      <c r="B40" s="5">
        <v>1</v>
      </c>
      <c r="C40" s="5">
        <v>340</v>
      </c>
      <c r="D40" s="5">
        <f>C40*1731</f>
        <v>588540</v>
      </c>
      <c r="E40" s="5">
        <v>340</v>
      </c>
      <c r="F40" s="5">
        <v>588540</v>
      </c>
      <c r="G40" s="5">
        <f>C40-E40</f>
        <v>0</v>
      </c>
      <c r="H40" s="5">
        <f>G40*1731</f>
        <v>0</v>
      </c>
    </row>
    <row r="41" spans="1:8" ht="15">
      <c r="A41" s="3" t="s">
        <v>17</v>
      </c>
      <c r="B41" s="4">
        <f>SUM(B42:B43)</f>
        <v>108</v>
      </c>
      <c r="C41" s="4">
        <f aca="true" t="shared" si="9" ref="C41:H41">SUM(C42:C43)</f>
        <v>24066</v>
      </c>
      <c r="D41" s="4">
        <f t="shared" si="9"/>
        <v>41658246</v>
      </c>
      <c r="E41" s="4">
        <f t="shared" si="9"/>
        <v>4371</v>
      </c>
      <c r="F41" s="4">
        <f t="shared" si="9"/>
        <v>7546704</v>
      </c>
      <c r="G41" s="4">
        <f t="shared" si="9"/>
        <v>19695</v>
      </c>
      <c r="H41" s="4">
        <f t="shared" si="9"/>
        <v>34092045</v>
      </c>
    </row>
    <row r="42" spans="1:8" ht="15">
      <c r="A42" s="2" t="s">
        <v>19</v>
      </c>
      <c r="B42" s="5">
        <v>98</v>
      </c>
      <c r="C42" s="5">
        <f>20442+919</f>
        <v>21361</v>
      </c>
      <c r="D42" s="5">
        <f>C42*1731</f>
        <v>36975891</v>
      </c>
      <c r="E42" s="5">
        <v>3929</v>
      </c>
      <c r="F42" s="5">
        <v>6780817</v>
      </c>
      <c r="G42" s="5">
        <f>C42-E42</f>
        <v>17432</v>
      </c>
      <c r="H42" s="5">
        <f>G42*1731</f>
        <v>30174792</v>
      </c>
    </row>
    <row r="43" spans="1:8" ht="15">
      <c r="A43" s="2" t="s">
        <v>32</v>
      </c>
      <c r="B43" s="5">
        <v>10</v>
      </c>
      <c r="C43" s="5">
        <v>2705</v>
      </c>
      <c r="D43" s="5">
        <f>C43*1731</f>
        <v>4682355</v>
      </c>
      <c r="E43" s="5">
        <v>442</v>
      </c>
      <c r="F43" s="5">
        <v>765887</v>
      </c>
      <c r="G43" s="5">
        <f>C43-E43</f>
        <v>2263</v>
      </c>
      <c r="H43" s="5">
        <f>G43*1731</f>
        <v>3917253</v>
      </c>
    </row>
    <row r="44" spans="1:8" ht="15">
      <c r="A44" s="3" t="s">
        <v>21</v>
      </c>
      <c r="B44" s="4">
        <f>SUM(B45:B47)</f>
        <v>68</v>
      </c>
      <c r="C44" s="4">
        <f aca="true" t="shared" si="10" ref="C44:H44">SUM(C45:C47)</f>
        <v>16903</v>
      </c>
      <c r="D44" s="4">
        <f t="shared" si="10"/>
        <v>29259093</v>
      </c>
      <c r="E44" s="4">
        <f t="shared" si="10"/>
        <v>3301</v>
      </c>
      <c r="F44" s="4">
        <f t="shared" si="10"/>
        <v>5637896</v>
      </c>
      <c r="G44" s="4">
        <f t="shared" si="10"/>
        <v>13602</v>
      </c>
      <c r="H44" s="4">
        <f t="shared" si="10"/>
        <v>23545062</v>
      </c>
    </row>
    <row r="45" spans="1:8" ht="15">
      <c r="A45" s="2" t="s">
        <v>33</v>
      </c>
      <c r="B45" s="5">
        <v>62</v>
      </c>
      <c r="C45" s="5">
        <f>14401+592</f>
        <v>14993</v>
      </c>
      <c r="D45" s="5">
        <f>C45*1731</f>
        <v>25952883</v>
      </c>
      <c r="E45" s="5">
        <v>3041</v>
      </c>
      <c r="F45" s="5">
        <v>5187896</v>
      </c>
      <c r="G45" s="5">
        <f>C45-E45</f>
        <v>11952</v>
      </c>
      <c r="H45" s="5">
        <f>G45*1731</f>
        <v>20688912</v>
      </c>
    </row>
    <row r="46" spans="1:8" ht="15">
      <c r="A46" s="2" t="s">
        <v>34</v>
      </c>
      <c r="B46" s="5">
        <v>6</v>
      </c>
      <c r="C46" s="5">
        <v>1910</v>
      </c>
      <c r="D46" s="5">
        <f>C46*1731</f>
        <v>3306210</v>
      </c>
      <c r="E46" s="5">
        <v>260</v>
      </c>
      <c r="F46" s="5">
        <v>450000</v>
      </c>
      <c r="G46" s="5">
        <f>C46-E46</f>
        <v>1650</v>
      </c>
      <c r="H46" s="5">
        <f>G46*1731</f>
        <v>2856150</v>
      </c>
    </row>
    <row r="47" spans="1:8" ht="15">
      <c r="A47" s="2" t="s">
        <v>35</v>
      </c>
      <c r="B47" s="5">
        <v>0</v>
      </c>
      <c r="C47" s="5">
        <v>0</v>
      </c>
      <c r="D47" s="5">
        <f>C47*1731</f>
        <v>0</v>
      </c>
      <c r="E47" s="5">
        <v>0</v>
      </c>
      <c r="F47" s="5">
        <v>0</v>
      </c>
      <c r="G47" s="5">
        <f>C47-E47</f>
        <v>0</v>
      </c>
      <c r="H47" s="5">
        <f>G47*1731</f>
        <v>0</v>
      </c>
    </row>
    <row r="48" spans="1:8" ht="15">
      <c r="A48" s="3" t="s">
        <v>2</v>
      </c>
      <c r="B48" s="4">
        <f aca="true" t="shared" si="11" ref="B48:H48">B44+B41+B36+B31</f>
        <v>253</v>
      </c>
      <c r="C48" s="4">
        <f t="shared" si="11"/>
        <v>57857</v>
      </c>
      <c r="D48" s="4">
        <f t="shared" si="11"/>
        <v>100150467</v>
      </c>
      <c r="E48" s="15">
        <f t="shared" si="11"/>
        <v>11012</v>
      </c>
      <c r="F48" s="7">
        <f t="shared" si="11"/>
        <v>18966276</v>
      </c>
      <c r="G48" s="4">
        <f t="shared" si="11"/>
        <v>46845</v>
      </c>
      <c r="H48" s="4">
        <f t="shared" si="11"/>
        <v>81088695</v>
      </c>
    </row>
    <row r="49" spans="1:8" ht="15">
      <c r="A49" s="3" t="s">
        <v>3</v>
      </c>
      <c r="B49" s="4">
        <f aca="true" t="shared" si="12" ref="B49:H49">B22+B29+B48</f>
        <v>2600</v>
      </c>
      <c r="C49" s="4">
        <f t="shared" si="12"/>
        <v>598682.7187926054</v>
      </c>
      <c r="D49" s="4">
        <f t="shared" si="12"/>
        <v>1036320761.23</v>
      </c>
      <c r="E49" s="4">
        <f t="shared" si="12"/>
        <v>135245</v>
      </c>
      <c r="F49" s="4">
        <f t="shared" si="12"/>
        <v>233440660</v>
      </c>
      <c r="G49" s="4">
        <f t="shared" si="12"/>
        <v>463437.71879260545</v>
      </c>
      <c r="H49" s="4">
        <f t="shared" si="12"/>
        <v>802210691.23</v>
      </c>
    </row>
    <row r="50" spans="1:8" ht="15">
      <c r="A50" s="13"/>
      <c r="B50" s="13"/>
      <c r="C50" s="13"/>
      <c r="D50" s="13"/>
      <c r="E50" s="13"/>
      <c r="F50" s="13"/>
      <c r="G50" s="13"/>
      <c r="H50" s="13"/>
    </row>
    <row r="51" spans="1:8" ht="15">
      <c r="A51" s="13"/>
      <c r="B51" s="13"/>
      <c r="C51" s="13"/>
      <c r="D51" s="13"/>
      <c r="E51" s="13"/>
      <c r="F51" s="13"/>
      <c r="G51" s="13"/>
      <c r="H51" s="13"/>
    </row>
    <row r="52" spans="1:8" ht="15">
      <c r="A52" s="13"/>
      <c r="B52" s="13"/>
      <c r="C52" s="13"/>
      <c r="D52" s="13"/>
      <c r="E52" s="13"/>
      <c r="F52" s="13"/>
      <c r="G52" s="13"/>
      <c r="H52" s="13"/>
    </row>
  </sheetData>
  <sheetProtection/>
  <mergeCells count="1">
    <mergeCell ref="A1: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Самал</cp:lastModifiedBy>
  <cp:lastPrinted>2014-01-24T10:10:12Z</cp:lastPrinted>
  <dcterms:created xsi:type="dcterms:W3CDTF">1996-10-08T23:32:33Z</dcterms:created>
  <dcterms:modified xsi:type="dcterms:W3CDTF">2014-08-28T07:16:15Z</dcterms:modified>
  <cp:category/>
  <cp:version/>
  <cp:contentType/>
  <cp:contentStatus/>
</cp:coreProperties>
</file>